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4545" windowHeight="8895"/>
  </bookViews>
  <sheets>
    <sheet name="支援対象者管理シート" sheetId="2" r:id="rId1"/>
  </sheets>
  <definedNames>
    <definedName name="_xlnm.Print_Area" localSheetId="0">支援対象者管理シート!$A$1:$BX$79</definedName>
    <definedName name="_xlnm.Print_Titles" localSheetId="0">支援対象者管理シート!$7:$8</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50" i="2" l="1"/>
  <c r="BO70" i="2"/>
  <c r="BO69" i="2"/>
  <c r="BO68" i="2"/>
  <c r="BO67" i="2"/>
  <c r="BO66" i="2"/>
  <c r="BO65" i="2"/>
  <c r="BO64" i="2"/>
  <c r="BO63" i="2"/>
  <c r="BO62" i="2"/>
  <c r="BO61" i="2"/>
  <c r="BO60" i="2"/>
  <c r="BO59" i="2"/>
  <c r="BO58" i="2"/>
  <c r="BO57" i="2"/>
  <c r="BO56" i="2"/>
  <c r="BO55" i="2"/>
  <c r="BO54" i="2"/>
  <c r="BO53" i="2"/>
  <c r="BO52" i="2"/>
  <c r="BO51" i="2"/>
  <c r="BJ70" i="2"/>
  <c r="BJ69" i="2"/>
  <c r="BJ68" i="2"/>
  <c r="BJ67" i="2"/>
  <c r="BJ66" i="2"/>
  <c r="BJ65" i="2"/>
  <c r="BJ64" i="2"/>
  <c r="BJ63" i="2"/>
  <c r="BJ62" i="2"/>
  <c r="BJ61" i="2"/>
  <c r="BJ60" i="2"/>
  <c r="BJ59" i="2"/>
  <c r="BJ58" i="2"/>
  <c r="BJ57" i="2"/>
  <c r="BJ56" i="2"/>
  <c r="BJ55" i="2"/>
  <c r="BJ54" i="2"/>
  <c r="BJ53" i="2"/>
  <c r="BJ52" i="2"/>
  <c r="BJ51" i="2"/>
  <c r="BJ50" i="2"/>
  <c r="BE70" i="2"/>
  <c r="BE69" i="2"/>
  <c r="BE68" i="2"/>
  <c r="BE67" i="2"/>
  <c r="BE66" i="2"/>
  <c r="BE65" i="2"/>
  <c r="BE64" i="2"/>
  <c r="BE63" i="2"/>
  <c r="BE62" i="2"/>
  <c r="BE61" i="2"/>
  <c r="BE60" i="2"/>
  <c r="BE59" i="2"/>
  <c r="BE58" i="2"/>
  <c r="BE57" i="2"/>
  <c r="BE56" i="2"/>
  <c r="BE55" i="2"/>
  <c r="BE54" i="2"/>
  <c r="BE53" i="2"/>
  <c r="BE52" i="2"/>
  <c r="BE51" i="2"/>
  <c r="BE50" i="2"/>
  <c r="AZ70" i="2"/>
  <c r="AZ69" i="2"/>
  <c r="AZ68" i="2"/>
  <c r="AZ67" i="2"/>
  <c r="AZ66" i="2"/>
  <c r="AZ65" i="2"/>
  <c r="AZ64" i="2"/>
  <c r="AZ63" i="2"/>
  <c r="AZ62" i="2"/>
  <c r="AZ61" i="2"/>
  <c r="AZ60" i="2"/>
  <c r="AZ59" i="2"/>
  <c r="AZ58" i="2"/>
  <c r="AZ57" i="2"/>
  <c r="AZ56" i="2"/>
  <c r="AZ55" i="2"/>
  <c r="AZ54" i="2"/>
  <c r="AZ53" i="2"/>
  <c r="AZ52" i="2"/>
  <c r="AZ51" i="2"/>
  <c r="AZ50" i="2"/>
  <c r="AU70" i="2"/>
  <c r="AU69" i="2"/>
  <c r="AU68" i="2"/>
  <c r="AU67" i="2"/>
  <c r="AU66" i="2"/>
  <c r="AU65" i="2"/>
  <c r="AU64" i="2"/>
  <c r="AU63" i="2"/>
  <c r="AU62" i="2"/>
  <c r="AU61" i="2"/>
  <c r="AU60" i="2"/>
  <c r="AU59" i="2"/>
  <c r="AU58" i="2"/>
  <c r="AU57" i="2"/>
  <c r="AU56" i="2"/>
  <c r="AU55" i="2"/>
  <c r="AU54" i="2"/>
  <c r="AU53" i="2"/>
  <c r="AU52" i="2"/>
  <c r="AU51" i="2"/>
  <c r="AU50" i="2"/>
  <c r="AP70" i="2"/>
  <c r="AP69" i="2"/>
  <c r="AP68" i="2"/>
  <c r="AP67" i="2"/>
  <c r="AP66" i="2"/>
  <c r="AP65" i="2"/>
  <c r="AP64" i="2"/>
  <c r="AP63" i="2"/>
  <c r="AP62" i="2"/>
  <c r="AP61" i="2"/>
  <c r="AP60" i="2"/>
  <c r="AP59" i="2"/>
  <c r="AP58" i="2"/>
  <c r="AP57" i="2"/>
  <c r="AP56" i="2"/>
  <c r="AP55" i="2"/>
  <c r="AP54" i="2"/>
  <c r="AP53" i="2"/>
  <c r="AP52" i="2"/>
  <c r="AP51" i="2"/>
  <c r="AP50" i="2"/>
  <c r="AK70" i="2"/>
  <c r="AK69" i="2"/>
  <c r="AK68" i="2"/>
  <c r="AK67" i="2"/>
  <c r="AK66" i="2"/>
  <c r="AK65" i="2"/>
  <c r="AK64" i="2"/>
  <c r="AK63" i="2"/>
  <c r="AK62" i="2"/>
  <c r="AK61" i="2"/>
  <c r="AK60" i="2"/>
  <c r="AK59" i="2"/>
  <c r="AK58" i="2"/>
  <c r="AK57" i="2"/>
  <c r="AK56" i="2"/>
  <c r="AK55" i="2"/>
  <c r="AK54" i="2"/>
  <c r="AK53" i="2"/>
  <c r="AK52" i="2"/>
  <c r="AK51" i="2"/>
  <c r="AK50" i="2"/>
  <c r="AF50" i="2"/>
  <c r="AF70" i="2"/>
  <c r="AF69" i="2"/>
  <c r="AF68" i="2"/>
  <c r="AF67" i="2"/>
  <c r="AF66" i="2"/>
  <c r="AF65" i="2"/>
  <c r="AF64" i="2"/>
  <c r="AF63" i="2"/>
  <c r="AF62" i="2"/>
  <c r="AF61" i="2"/>
  <c r="AF60" i="2"/>
  <c r="AF59" i="2"/>
  <c r="AF58" i="2"/>
  <c r="AF57" i="2"/>
  <c r="AF56" i="2"/>
  <c r="AF55" i="2"/>
  <c r="AF54" i="2"/>
  <c r="AF53" i="2"/>
  <c r="AF52" i="2"/>
  <c r="AF51" i="2"/>
  <c r="AA70" i="2"/>
  <c r="AA51" i="2"/>
  <c r="AA52" i="2"/>
  <c r="AA53" i="2"/>
  <c r="AA54" i="2"/>
  <c r="AA55" i="2"/>
  <c r="AA56" i="2"/>
  <c r="AA57" i="2"/>
  <c r="AA58" i="2"/>
  <c r="AA59" i="2"/>
  <c r="AA60" i="2"/>
  <c r="AA61" i="2"/>
  <c r="AA62" i="2"/>
  <c r="AA63" i="2"/>
  <c r="AA64" i="2"/>
  <c r="AA65" i="2"/>
  <c r="AA66" i="2"/>
  <c r="AA67" i="2"/>
  <c r="AA68" i="2"/>
  <c r="AA69" i="2"/>
  <c r="AA50" i="2"/>
  <c r="BS68" i="2"/>
  <c r="BR68" i="2"/>
  <c r="BQ68" i="2"/>
  <c r="BP68" i="2"/>
  <c r="BP67" i="2"/>
  <c r="BS66" i="2"/>
  <c r="BR66" i="2"/>
  <c r="BQ66" i="2"/>
  <c r="BP66" i="2"/>
  <c r="BS65" i="2"/>
  <c r="BR65" i="2"/>
  <c r="BQ65" i="2"/>
  <c r="BP65" i="2"/>
  <c r="BP63" i="2"/>
  <c r="BS62" i="2"/>
  <c r="BR62" i="2"/>
  <c r="BQ62" i="2"/>
  <c r="BP62" i="2"/>
  <c r="BS61" i="2"/>
  <c r="BR61" i="2"/>
  <c r="BQ61" i="2"/>
  <c r="BP61" i="2"/>
  <c r="BS60" i="2"/>
  <c r="BR60" i="2"/>
  <c r="BQ60" i="2"/>
  <c r="BP60" i="2"/>
  <c r="BS58" i="2"/>
  <c r="BR58" i="2"/>
  <c r="BQ58" i="2"/>
  <c r="BP58" i="2"/>
  <c r="BP57" i="2"/>
  <c r="BS56" i="2"/>
  <c r="BR56" i="2"/>
  <c r="BQ56" i="2"/>
  <c r="BP56" i="2"/>
  <c r="BS55" i="2"/>
  <c r="BR55" i="2"/>
  <c r="BQ55" i="2"/>
  <c r="BP55" i="2"/>
  <c r="BP53" i="2"/>
  <c r="BP52" i="2"/>
  <c r="BP51" i="2"/>
  <c r="BP50" i="2"/>
  <c r="BP48" i="2"/>
  <c r="BO47" i="2"/>
  <c r="BS47" i="2" s="1"/>
  <c r="BO46" i="2"/>
  <c r="BS46" i="2" s="1"/>
  <c r="BO45" i="2"/>
  <c r="BR45" i="2" s="1"/>
  <c r="BO44" i="2"/>
  <c r="BS44" i="2" s="1"/>
  <c r="BO43" i="2"/>
  <c r="BS43" i="2" s="1"/>
  <c r="BO42" i="2"/>
  <c r="BS42" i="2" s="1"/>
  <c r="BO41" i="2"/>
  <c r="BS41" i="2" s="1"/>
  <c r="BO40" i="2"/>
  <c r="BS40" i="2" s="1"/>
  <c r="BO39" i="2"/>
  <c r="BS39" i="2" s="1"/>
  <c r="BO38" i="2"/>
  <c r="BS38" i="2" s="1"/>
  <c r="BO37" i="2"/>
  <c r="BS37" i="2" s="1"/>
  <c r="BO36" i="2"/>
  <c r="BS36" i="2" s="1"/>
  <c r="BO35" i="2"/>
  <c r="BS35" i="2" s="1"/>
  <c r="BO34" i="2"/>
  <c r="BS34" i="2" s="1"/>
  <c r="BO33" i="2"/>
  <c r="BS33" i="2" s="1"/>
  <c r="BO32" i="2"/>
  <c r="BS32" i="2" s="1"/>
  <c r="BO31" i="2"/>
  <c r="BS31" i="2" s="1"/>
  <c r="BO30" i="2"/>
  <c r="BS30" i="2" s="1"/>
  <c r="BO29" i="2"/>
  <c r="BS29" i="2" s="1"/>
  <c r="BO28" i="2"/>
  <c r="BS28" i="2" s="1"/>
  <c r="BS27" i="2"/>
  <c r="BO27" i="2"/>
  <c r="BR27" i="2" s="1"/>
  <c r="BQ27" i="2" s="1"/>
  <c r="BO26" i="2"/>
  <c r="BS26" i="2" s="1"/>
  <c r="BO25" i="2"/>
  <c r="BS25" i="2" s="1"/>
  <c r="BO24" i="2"/>
  <c r="BS24" i="2" s="1"/>
  <c r="BO23" i="2"/>
  <c r="BS23" i="2" s="1"/>
  <c r="BO22" i="2"/>
  <c r="BS22" i="2" s="1"/>
  <c r="BO21" i="2"/>
  <c r="BS21" i="2" s="1"/>
  <c r="BO20" i="2"/>
  <c r="BS20" i="2" s="1"/>
  <c r="BO19" i="2"/>
  <c r="BS19" i="2" s="1"/>
  <c r="BS18" i="2"/>
  <c r="BS50" i="2" s="1"/>
  <c r="BR18" i="2"/>
  <c r="BR50" i="2" s="1"/>
  <c r="BO18" i="2"/>
  <c r="BO17" i="2"/>
  <c r="BS17" i="2" s="1"/>
  <c r="BS51" i="2" s="1"/>
  <c r="BO16" i="2"/>
  <c r="BS16" i="2" s="1"/>
  <c r="BS15" i="2"/>
  <c r="BR15" i="2"/>
  <c r="BQ15" i="2" s="1"/>
  <c r="BO15" i="2"/>
  <c r="BO14" i="2"/>
  <c r="BS14" i="2" s="1"/>
  <c r="BO13" i="2"/>
  <c r="BS13" i="2" s="1"/>
  <c r="BS12" i="2"/>
  <c r="BR12" i="2"/>
  <c r="BO12" i="2"/>
  <c r="BO11" i="2"/>
  <c r="BS11" i="2" s="1"/>
  <c r="BO10" i="2"/>
  <c r="BN68" i="2"/>
  <c r="BM68" i="2"/>
  <c r="BL68" i="2"/>
  <c r="BK68" i="2"/>
  <c r="BK67" i="2"/>
  <c r="BN66" i="2"/>
  <c r="BM66" i="2"/>
  <c r="BL66" i="2"/>
  <c r="BK66" i="2"/>
  <c r="BN65" i="2"/>
  <c r="BM65" i="2"/>
  <c r="BL65" i="2"/>
  <c r="BK65" i="2"/>
  <c r="BK63" i="2"/>
  <c r="BN62" i="2"/>
  <c r="BM62" i="2"/>
  <c r="BL62" i="2"/>
  <c r="BK62" i="2"/>
  <c r="BN61" i="2"/>
  <c r="BM61" i="2"/>
  <c r="BL61" i="2"/>
  <c r="BK61" i="2"/>
  <c r="BN60" i="2"/>
  <c r="BM60" i="2"/>
  <c r="BL60" i="2"/>
  <c r="BK60" i="2"/>
  <c r="BN58" i="2"/>
  <c r="BM58" i="2"/>
  <c r="BL58" i="2"/>
  <c r="BK58" i="2"/>
  <c r="BK57" i="2"/>
  <c r="BN56" i="2"/>
  <c r="BM56" i="2"/>
  <c r="BL56" i="2"/>
  <c r="BK56" i="2"/>
  <c r="BN55" i="2"/>
  <c r="BM55" i="2"/>
  <c r="BL55" i="2"/>
  <c r="BK55" i="2"/>
  <c r="BK53" i="2"/>
  <c r="BK52" i="2"/>
  <c r="BK51" i="2"/>
  <c r="BK50" i="2"/>
  <c r="BK48" i="2"/>
  <c r="BJ47" i="2"/>
  <c r="BM47" i="2" s="1"/>
  <c r="BJ46" i="2"/>
  <c r="BN46" i="2" s="1"/>
  <c r="BJ45" i="2"/>
  <c r="BN45" i="2" s="1"/>
  <c r="BJ44" i="2"/>
  <c r="BM44" i="2" s="1"/>
  <c r="BJ43" i="2"/>
  <c r="BN43" i="2" s="1"/>
  <c r="BJ42" i="2"/>
  <c r="BN42" i="2" s="1"/>
  <c r="BN41" i="2"/>
  <c r="BJ41" i="2"/>
  <c r="BM41" i="2" s="1"/>
  <c r="BJ40" i="2"/>
  <c r="BN40" i="2" s="1"/>
  <c r="BJ39" i="2"/>
  <c r="BN39" i="2" s="1"/>
  <c r="BJ38" i="2"/>
  <c r="BM38" i="2" s="1"/>
  <c r="BJ37" i="2"/>
  <c r="BN37" i="2" s="1"/>
  <c r="BJ36" i="2"/>
  <c r="BN36" i="2" s="1"/>
  <c r="BN35" i="2"/>
  <c r="BJ35" i="2"/>
  <c r="BM35" i="2" s="1"/>
  <c r="BJ34" i="2"/>
  <c r="BN34" i="2" s="1"/>
  <c r="BJ33" i="2"/>
  <c r="BN33" i="2" s="1"/>
  <c r="BJ32" i="2"/>
  <c r="BM32" i="2" s="1"/>
  <c r="BJ31" i="2"/>
  <c r="BN31" i="2" s="1"/>
  <c r="BJ30" i="2"/>
  <c r="BN30" i="2" s="1"/>
  <c r="BJ29" i="2"/>
  <c r="BM29" i="2" s="1"/>
  <c r="BJ28" i="2"/>
  <c r="BN28" i="2" s="1"/>
  <c r="BJ27" i="2"/>
  <c r="BN27" i="2" s="1"/>
  <c r="BJ26" i="2"/>
  <c r="BM26" i="2" s="1"/>
  <c r="BJ25" i="2"/>
  <c r="BN25" i="2" s="1"/>
  <c r="BJ24" i="2"/>
  <c r="BN24" i="2" s="1"/>
  <c r="BJ23" i="2"/>
  <c r="BM23" i="2" s="1"/>
  <c r="BJ22" i="2"/>
  <c r="BN22" i="2" s="1"/>
  <c r="BJ21" i="2"/>
  <c r="BN21" i="2" s="1"/>
  <c r="BN20" i="2"/>
  <c r="BJ20" i="2"/>
  <c r="BM20" i="2" s="1"/>
  <c r="BJ19" i="2"/>
  <c r="BN19" i="2" s="1"/>
  <c r="BN18" i="2"/>
  <c r="BN50" i="2" s="1"/>
  <c r="BM18" i="2"/>
  <c r="BJ18" i="2"/>
  <c r="BN17" i="2"/>
  <c r="BN51" i="2" s="1"/>
  <c r="BJ17" i="2"/>
  <c r="BM17" i="2" s="1"/>
  <c r="BJ16" i="2"/>
  <c r="BN16" i="2" s="1"/>
  <c r="BN15" i="2"/>
  <c r="BM15" i="2"/>
  <c r="BJ15" i="2"/>
  <c r="BN14" i="2"/>
  <c r="BJ14" i="2"/>
  <c r="BM14" i="2" s="1"/>
  <c r="BJ13" i="2"/>
  <c r="BN13" i="2" s="1"/>
  <c r="BN12" i="2"/>
  <c r="BM12" i="2"/>
  <c r="BJ12" i="2"/>
  <c r="BN11" i="2"/>
  <c r="BJ11" i="2"/>
  <c r="BM11" i="2" s="1"/>
  <c r="BJ10" i="2"/>
  <c r="BI68" i="2"/>
  <c r="BH68" i="2"/>
  <c r="BG68" i="2"/>
  <c r="BF68" i="2"/>
  <c r="BF67" i="2"/>
  <c r="BI66" i="2"/>
  <c r="BH66" i="2"/>
  <c r="BG66" i="2"/>
  <c r="BF66" i="2"/>
  <c r="BI65" i="2"/>
  <c r="BH65" i="2"/>
  <c r="BG65" i="2"/>
  <c r="BF65" i="2"/>
  <c r="BF63" i="2"/>
  <c r="BI62" i="2"/>
  <c r="BH62" i="2"/>
  <c r="BG62" i="2"/>
  <c r="BF62" i="2"/>
  <c r="BI61" i="2"/>
  <c r="BH61" i="2"/>
  <c r="BG61" i="2"/>
  <c r="BF61" i="2"/>
  <c r="BI60" i="2"/>
  <c r="BH60" i="2"/>
  <c r="BG60" i="2"/>
  <c r="BF60" i="2"/>
  <c r="BI58" i="2"/>
  <c r="BH58" i="2"/>
  <c r="BG58" i="2"/>
  <c r="BF58" i="2"/>
  <c r="BF57" i="2"/>
  <c r="BI56" i="2"/>
  <c r="BH56" i="2"/>
  <c r="BG56" i="2"/>
  <c r="BF56" i="2"/>
  <c r="BI55" i="2"/>
  <c r="BH55" i="2"/>
  <c r="BG55" i="2"/>
  <c r="BF55" i="2"/>
  <c r="BF53" i="2"/>
  <c r="BF52" i="2"/>
  <c r="BF51" i="2"/>
  <c r="BF50" i="2"/>
  <c r="BF48" i="2"/>
  <c r="BE47" i="2"/>
  <c r="BI47" i="2" s="1"/>
  <c r="BE46" i="2"/>
  <c r="BH46" i="2" s="1"/>
  <c r="BE45" i="2"/>
  <c r="BI45" i="2" s="1"/>
  <c r="BE44" i="2"/>
  <c r="BI44" i="2" s="1"/>
  <c r="BE43" i="2"/>
  <c r="BH43" i="2" s="1"/>
  <c r="BE42" i="2"/>
  <c r="BI42" i="2" s="1"/>
  <c r="BE41" i="2"/>
  <c r="BI41" i="2" s="1"/>
  <c r="BE40" i="2"/>
  <c r="BH40" i="2" s="1"/>
  <c r="BE39" i="2"/>
  <c r="BI39" i="2" s="1"/>
  <c r="BE38" i="2"/>
  <c r="BI38" i="2" s="1"/>
  <c r="BE37" i="2"/>
  <c r="BH37" i="2" s="1"/>
  <c r="BH36" i="2"/>
  <c r="BE36" i="2"/>
  <c r="BI36" i="2" s="1"/>
  <c r="BE35" i="2"/>
  <c r="BI35" i="2" s="1"/>
  <c r="BE34" i="2"/>
  <c r="BH34" i="2" s="1"/>
  <c r="BE33" i="2"/>
  <c r="BH33" i="2" s="1"/>
  <c r="BE32" i="2"/>
  <c r="BI32" i="2" s="1"/>
  <c r="BE31" i="2"/>
  <c r="BH31" i="2" s="1"/>
  <c r="BE30" i="2"/>
  <c r="BH30" i="2" s="1"/>
  <c r="BE29" i="2"/>
  <c r="BI29" i="2" s="1"/>
  <c r="BE28" i="2"/>
  <c r="BH28" i="2" s="1"/>
  <c r="BE27" i="2"/>
  <c r="BI27" i="2" s="1"/>
  <c r="BE26" i="2"/>
  <c r="BI26" i="2" s="1"/>
  <c r="BE25" i="2"/>
  <c r="BH25" i="2" s="1"/>
  <c r="BE24" i="2"/>
  <c r="BI24" i="2" s="1"/>
  <c r="BE23" i="2"/>
  <c r="BI23" i="2" s="1"/>
  <c r="BE22" i="2"/>
  <c r="BH22" i="2" s="1"/>
  <c r="BE21" i="2"/>
  <c r="BI21" i="2" s="1"/>
  <c r="BE20" i="2"/>
  <c r="BI20" i="2" s="1"/>
  <c r="BE19" i="2"/>
  <c r="BH19" i="2" s="1"/>
  <c r="BI18" i="2"/>
  <c r="BI50" i="2" s="1"/>
  <c r="BH18" i="2"/>
  <c r="BE18" i="2"/>
  <c r="BE17" i="2"/>
  <c r="BI17" i="2" s="1"/>
  <c r="BI51" i="2" s="1"/>
  <c r="BE16" i="2"/>
  <c r="BH16" i="2" s="1"/>
  <c r="BI15" i="2"/>
  <c r="BH15" i="2"/>
  <c r="BE15" i="2"/>
  <c r="BE14" i="2"/>
  <c r="BI14" i="2" s="1"/>
  <c r="BE13" i="2"/>
  <c r="BH13" i="2" s="1"/>
  <c r="BI12" i="2"/>
  <c r="BH12" i="2"/>
  <c r="BE12" i="2"/>
  <c r="BE11" i="2"/>
  <c r="BI11" i="2" s="1"/>
  <c r="BE10" i="2"/>
  <c r="BD68" i="2"/>
  <c r="BC68" i="2"/>
  <c r="BB68" i="2"/>
  <c r="BA68" i="2"/>
  <c r="BA67" i="2"/>
  <c r="BD66" i="2"/>
  <c r="BC66" i="2"/>
  <c r="BB66" i="2"/>
  <c r="BA66" i="2"/>
  <c r="BD65" i="2"/>
  <c r="BC65" i="2"/>
  <c r="BB65" i="2"/>
  <c r="BA65" i="2"/>
  <c r="BA63" i="2"/>
  <c r="BD62" i="2"/>
  <c r="BC62" i="2"/>
  <c r="BB62" i="2"/>
  <c r="BA62" i="2"/>
  <c r="BD61" i="2"/>
  <c r="BC61" i="2"/>
  <c r="BB61" i="2"/>
  <c r="BA61" i="2"/>
  <c r="BD60" i="2"/>
  <c r="BC60" i="2"/>
  <c r="BB60" i="2"/>
  <c r="BA60" i="2"/>
  <c r="BD58" i="2"/>
  <c r="BC58" i="2"/>
  <c r="BB58" i="2"/>
  <c r="BA58" i="2"/>
  <c r="BA57" i="2"/>
  <c r="BD56" i="2"/>
  <c r="BC56" i="2"/>
  <c r="BB56" i="2"/>
  <c r="BA56" i="2"/>
  <c r="BD55" i="2"/>
  <c r="BC55" i="2"/>
  <c r="BB55" i="2"/>
  <c r="BA55" i="2"/>
  <c r="BA53" i="2"/>
  <c r="BA52" i="2"/>
  <c r="BA51" i="2"/>
  <c r="BA50" i="2"/>
  <c r="BA48" i="2"/>
  <c r="AZ47" i="2"/>
  <c r="BD47" i="2" s="1"/>
  <c r="AZ46" i="2"/>
  <c r="BC46" i="2" s="1"/>
  <c r="AZ45" i="2"/>
  <c r="BC45" i="2" s="1"/>
  <c r="AZ44" i="2"/>
  <c r="BD44" i="2" s="1"/>
  <c r="AZ43" i="2"/>
  <c r="BC43" i="2" s="1"/>
  <c r="AZ42" i="2"/>
  <c r="BC42" i="2" s="1"/>
  <c r="AZ41" i="2"/>
  <c r="BD41" i="2" s="1"/>
  <c r="AZ40" i="2"/>
  <c r="BC40" i="2" s="1"/>
  <c r="AZ39" i="2"/>
  <c r="BC39" i="2" s="1"/>
  <c r="AZ38" i="2"/>
  <c r="BD38" i="2" s="1"/>
  <c r="AZ37" i="2"/>
  <c r="BC37" i="2" s="1"/>
  <c r="AZ36" i="2"/>
  <c r="BC36" i="2" s="1"/>
  <c r="AZ35" i="2"/>
  <c r="BD35" i="2" s="1"/>
  <c r="AZ34" i="2"/>
  <c r="BC34" i="2" s="1"/>
  <c r="AZ33" i="2"/>
  <c r="BC33" i="2" s="1"/>
  <c r="AZ32" i="2"/>
  <c r="BD32" i="2" s="1"/>
  <c r="AZ31" i="2"/>
  <c r="BC31" i="2" s="1"/>
  <c r="AZ30" i="2"/>
  <c r="BC30" i="2" s="1"/>
  <c r="AZ29" i="2"/>
  <c r="BD29" i="2" s="1"/>
  <c r="AZ28" i="2"/>
  <c r="BC28" i="2" s="1"/>
  <c r="AZ27" i="2"/>
  <c r="BC27" i="2" s="1"/>
  <c r="AZ26" i="2"/>
  <c r="BD26" i="2" s="1"/>
  <c r="BD25" i="2"/>
  <c r="AZ25" i="2"/>
  <c r="BC25" i="2" s="1"/>
  <c r="AZ24" i="2"/>
  <c r="BC24" i="2" s="1"/>
  <c r="AZ23" i="2"/>
  <c r="BD23" i="2" s="1"/>
  <c r="AZ22" i="2"/>
  <c r="BC22" i="2" s="1"/>
  <c r="AZ21" i="2"/>
  <c r="BC21" i="2" s="1"/>
  <c r="AZ20" i="2"/>
  <c r="BD20" i="2" s="1"/>
  <c r="BD19" i="2"/>
  <c r="AZ19" i="2"/>
  <c r="BC19" i="2" s="1"/>
  <c r="AZ18" i="2"/>
  <c r="BC18" i="2" s="1"/>
  <c r="AZ17" i="2"/>
  <c r="BD17" i="2" s="1"/>
  <c r="BD51" i="2" s="1"/>
  <c r="BD16" i="2"/>
  <c r="AZ16" i="2"/>
  <c r="BC16" i="2" s="1"/>
  <c r="AZ15" i="2"/>
  <c r="BC15" i="2" s="1"/>
  <c r="AZ14" i="2"/>
  <c r="BD14" i="2" s="1"/>
  <c r="BD13" i="2"/>
  <c r="AZ13" i="2"/>
  <c r="BC13" i="2" s="1"/>
  <c r="AZ12" i="2"/>
  <c r="BC12" i="2" s="1"/>
  <c r="AZ11" i="2"/>
  <c r="BD11" i="2" s="1"/>
  <c r="BD10" i="2"/>
  <c r="AZ10" i="2"/>
  <c r="BC10" i="2" s="1"/>
  <c r="AY68" i="2"/>
  <c r="AX68" i="2"/>
  <c r="AW68" i="2"/>
  <c r="AV68" i="2"/>
  <c r="AV67" i="2"/>
  <c r="AY66" i="2"/>
  <c r="AX66" i="2"/>
  <c r="AW66" i="2"/>
  <c r="AV66" i="2"/>
  <c r="AY65" i="2"/>
  <c r="AX65" i="2"/>
  <c r="AW65" i="2"/>
  <c r="AV65" i="2"/>
  <c r="AV63" i="2"/>
  <c r="AY62" i="2"/>
  <c r="AX62" i="2"/>
  <c r="AW62" i="2"/>
  <c r="AV62" i="2"/>
  <c r="AY61" i="2"/>
  <c r="AX61" i="2"/>
  <c r="AW61" i="2"/>
  <c r="AV61" i="2"/>
  <c r="AY60" i="2"/>
  <c r="AX60" i="2"/>
  <c r="AW60" i="2"/>
  <c r="AV60" i="2"/>
  <c r="AY58" i="2"/>
  <c r="AX58" i="2"/>
  <c r="AW58" i="2"/>
  <c r="AV58" i="2"/>
  <c r="AV57" i="2"/>
  <c r="AY56" i="2"/>
  <c r="AX56" i="2"/>
  <c r="AW56" i="2"/>
  <c r="AV56" i="2"/>
  <c r="AY55" i="2"/>
  <c r="AX55" i="2"/>
  <c r="AW55" i="2"/>
  <c r="AV55" i="2"/>
  <c r="AV53" i="2"/>
  <c r="AV52" i="2"/>
  <c r="AV51" i="2"/>
  <c r="AV50" i="2"/>
  <c r="AV48" i="2"/>
  <c r="AU47" i="2"/>
  <c r="AX47" i="2" s="1"/>
  <c r="AU46" i="2"/>
  <c r="AY46" i="2" s="1"/>
  <c r="AY45" i="2"/>
  <c r="AU45" i="2"/>
  <c r="AX45" i="2" s="1"/>
  <c r="AU44" i="2"/>
  <c r="AX44" i="2" s="1"/>
  <c r="AU43" i="2"/>
  <c r="AY43" i="2" s="1"/>
  <c r="AU42" i="2"/>
  <c r="AY42" i="2" s="1"/>
  <c r="AY41" i="2"/>
  <c r="AU41" i="2"/>
  <c r="AX41" i="2" s="1"/>
  <c r="AU40" i="2"/>
  <c r="AY40" i="2" s="1"/>
  <c r="AY39" i="2"/>
  <c r="AU39" i="2"/>
  <c r="AX39" i="2" s="1"/>
  <c r="AU38" i="2"/>
  <c r="AX38" i="2" s="1"/>
  <c r="AU37" i="2"/>
  <c r="AY37" i="2" s="1"/>
  <c r="AU36" i="2"/>
  <c r="AY36" i="2" s="1"/>
  <c r="AU35" i="2"/>
  <c r="AX35" i="2" s="1"/>
  <c r="AU34" i="2"/>
  <c r="AY34" i="2" s="1"/>
  <c r="AX33" i="2"/>
  <c r="AU33" i="2"/>
  <c r="AY33" i="2" s="1"/>
  <c r="AY32" i="2"/>
  <c r="AU32" i="2"/>
  <c r="AX32" i="2" s="1"/>
  <c r="AU31" i="2"/>
  <c r="AY31" i="2" s="1"/>
  <c r="AU30" i="2"/>
  <c r="AY30" i="2" s="1"/>
  <c r="AU29" i="2"/>
  <c r="AX29" i="2" s="1"/>
  <c r="AU28" i="2"/>
  <c r="AY28" i="2" s="1"/>
  <c r="AU27" i="2"/>
  <c r="AY27" i="2" s="1"/>
  <c r="AU26" i="2"/>
  <c r="AX26" i="2" s="1"/>
  <c r="AU25" i="2"/>
  <c r="AY25" i="2" s="1"/>
  <c r="AU24" i="2"/>
  <c r="AY24" i="2" s="1"/>
  <c r="AU23" i="2"/>
  <c r="AX23" i="2" s="1"/>
  <c r="AU22" i="2"/>
  <c r="AY22" i="2" s="1"/>
  <c r="AX21" i="2"/>
  <c r="AU21" i="2"/>
  <c r="AY21" i="2" s="1"/>
  <c r="AY20" i="2"/>
  <c r="AU20" i="2"/>
  <c r="AX20" i="2" s="1"/>
  <c r="AU19" i="2"/>
  <c r="AY19" i="2" s="1"/>
  <c r="AY18" i="2"/>
  <c r="AY50" i="2" s="1"/>
  <c r="AX18" i="2"/>
  <c r="AU18" i="2"/>
  <c r="AY17" i="2"/>
  <c r="AY51" i="2" s="1"/>
  <c r="AU17" i="2"/>
  <c r="AX17" i="2" s="1"/>
  <c r="AU16" i="2"/>
  <c r="AY16" i="2" s="1"/>
  <c r="AY15" i="2"/>
  <c r="AX15" i="2"/>
  <c r="AU15" i="2"/>
  <c r="AY14" i="2"/>
  <c r="AU14" i="2"/>
  <c r="AX14" i="2" s="1"/>
  <c r="AU13" i="2"/>
  <c r="AY13" i="2" s="1"/>
  <c r="AY12" i="2"/>
  <c r="AX12" i="2"/>
  <c r="AU12" i="2"/>
  <c r="AY11" i="2"/>
  <c r="AU11" i="2"/>
  <c r="AX11" i="2" s="1"/>
  <c r="AU10" i="2"/>
  <c r="AT68" i="2"/>
  <c r="AS68" i="2"/>
  <c r="AR68" i="2"/>
  <c r="AQ68" i="2"/>
  <c r="AQ67" i="2"/>
  <c r="AT66" i="2"/>
  <c r="AS66" i="2"/>
  <c r="AR66" i="2"/>
  <c r="AQ66" i="2"/>
  <c r="AT65" i="2"/>
  <c r="AS65" i="2"/>
  <c r="AR65" i="2"/>
  <c r="AQ65" i="2"/>
  <c r="AQ63" i="2"/>
  <c r="AT62" i="2"/>
  <c r="AS62" i="2"/>
  <c r="AR62" i="2"/>
  <c r="AQ62" i="2"/>
  <c r="AT61" i="2"/>
  <c r="AS61" i="2"/>
  <c r="AR61" i="2"/>
  <c r="AQ61" i="2"/>
  <c r="AT60" i="2"/>
  <c r="AS60" i="2"/>
  <c r="AR60" i="2"/>
  <c r="AQ60" i="2"/>
  <c r="AT58" i="2"/>
  <c r="AS58" i="2"/>
  <c r="AR58" i="2"/>
  <c r="AQ58" i="2"/>
  <c r="AQ57" i="2"/>
  <c r="AT56" i="2"/>
  <c r="AS56" i="2"/>
  <c r="AR56" i="2"/>
  <c r="AQ56" i="2"/>
  <c r="AT55" i="2"/>
  <c r="AS55" i="2"/>
  <c r="AR55" i="2"/>
  <c r="AQ55" i="2"/>
  <c r="AQ53" i="2"/>
  <c r="AQ52" i="2"/>
  <c r="AQ51" i="2"/>
  <c r="AQ50" i="2"/>
  <c r="AQ48" i="2"/>
  <c r="AP47" i="2"/>
  <c r="AT47" i="2" s="1"/>
  <c r="AP46" i="2"/>
  <c r="AT46" i="2" s="1"/>
  <c r="AP45" i="2"/>
  <c r="AT45" i="2" s="1"/>
  <c r="AP44" i="2"/>
  <c r="AT44" i="2" s="1"/>
  <c r="AP43" i="2"/>
  <c r="AT43" i="2" s="1"/>
  <c r="AP42" i="2"/>
  <c r="AT42" i="2" s="1"/>
  <c r="AP41" i="2"/>
  <c r="AT41" i="2" s="1"/>
  <c r="AP40" i="2"/>
  <c r="AT40" i="2" s="1"/>
  <c r="AP39" i="2"/>
  <c r="AS39" i="2" s="1"/>
  <c r="AP38" i="2"/>
  <c r="AT38" i="2" s="1"/>
  <c r="AP37" i="2"/>
  <c r="AT37" i="2" s="1"/>
  <c r="AP36" i="2"/>
  <c r="AT36" i="2" s="1"/>
  <c r="AP35" i="2"/>
  <c r="AT35" i="2" s="1"/>
  <c r="AP34" i="2"/>
  <c r="AT34" i="2" s="1"/>
  <c r="AT33" i="2"/>
  <c r="AP33" i="2"/>
  <c r="AS33" i="2" s="1"/>
  <c r="AR33" i="2" s="1"/>
  <c r="AP32" i="2"/>
  <c r="AT32" i="2" s="1"/>
  <c r="AP31" i="2"/>
  <c r="AT31" i="2" s="1"/>
  <c r="AP30" i="2"/>
  <c r="AT30" i="2" s="1"/>
  <c r="AP29" i="2"/>
  <c r="AT29" i="2" s="1"/>
  <c r="AP28" i="2"/>
  <c r="AT28" i="2" s="1"/>
  <c r="AP27" i="2"/>
  <c r="AS27" i="2" s="1"/>
  <c r="AP26" i="2"/>
  <c r="AT26" i="2" s="1"/>
  <c r="AP25" i="2"/>
  <c r="AT25" i="2" s="1"/>
  <c r="AP24" i="2"/>
  <c r="AT24" i="2" s="1"/>
  <c r="AP23" i="2"/>
  <c r="AT23" i="2" s="1"/>
  <c r="AP22" i="2"/>
  <c r="AT22" i="2" s="1"/>
  <c r="AP21" i="2"/>
  <c r="AS21" i="2" s="1"/>
  <c r="AP20" i="2"/>
  <c r="AT20" i="2" s="1"/>
  <c r="AP19" i="2"/>
  <c r="AT19" i="2" s="1"/>
  <c r="AT18" i="2"/>
  <c r="AT50" i="2" s="1"/>
  <c r="AS18" i="2"/>
  <c r="AS50" i="2" s="1"/>
  <c r="AP18" i="2"/>
  <c r="AP17" i="2"/>
  <c r="AT17" i="2" s="1"/>
  <c r="AT51" i="2" s="1"/>
  <c r="AP16" i="2"/>
  <c r="AT16" i="2" s="1"/>
  <c r="AT15" i="2"/>
  <c r="AS15" i="2"/>
  <c r="AR15" i="2" s="1"/>
  <c r="AP15" i="2"/>
  <c r="AP14" i="2"/>
  <c r="AT14" i="2" s="1"/>
  <c r="AP13" i="2"/>
  <c r="AT13" i="2" s="1"/>
  <c r="AT12" i="2"/>
  <c r="AS12" i="2"/>
  <c r="AR12" i="2" s="1"/>
  <c r="AP12" i="2"/>
  <c r="AP11" i="2"/>
  <c r="AT11" i="2" s="1"/>
  <c r="AP10" i="2"/>
  <c r="AO68" i="2"/>
  <c r="AN68" i="2"/>
  <c r="AM68" i="2"/>
  <c r="AL68" i="2"/>
  <c r="AL67" i="2"/>
  <c r="AO66" i="2"/>
  <c r="AN66" i="2"/>
  <c r="AM66" i="2"/>
  <c r="AL66" i="2"/>
  <c r="AO65" i="2"/>
  <c r="AN65" i="2"/>
  <c r="AM65" i="2"/>
  <c r="AL65" i="2"/>
  <c r="AL63" i="2"/>
  <c r="AO62" i="2"/>
  <c r="AN62" i="2"/>
  <c r="AM62" i="2"/>
  <c r="AL62" i="2"/>
  <c r="AO61" i="2"/>
  <c r="AN61" i="2"/>
  <c r="AM61" i="2"/>
  <c r="AL61" i="2"/>
  <c r="AO60" i="2"/>
  <c r="AN60" i="2"/>
  <c r="AM60" i="2"/>
  <c r="AL60" i="2"/>
  <c r="AO58" i="2"/>
  <c r="AN58" i="2"/>
  <c r="AM58" i="2"/>
  <c r="AL58" i="2"/>
  <c r="AL57" i="2"/>
  <c r="AO56" i="2"/>
  <c r="AN56" i="2"/>
  <c r="AM56" i="2"/>
  <c r="AL56" i="2"/>
  <c r="AO55" i="2"/>
  <c r="AN55" i="2"/>
  <c r="AM55" i="2"/>
  <c r="AL55" i="2"/>
  <c r="AL53" i="2"/>
  <c r="AL52" i="2"/>
  <c r="AL51" i="2"/>
  <c r="AL50" i="2"/>
  <c r="AL48" i="2"/>
  <c r="AK47" i="2"/>
  <c r="AO47" i="2" s="1"/>
  <c r="AK46" i="2"/>
  <c r="AO46" i="2" s="1"/>
  <c r="AK45" i="2"/>
  <c r="AO45" i="2" s="1"/>
  <c r="AK44" i="2"/>
  <c r="AO44" i="2" s="1"/>
  <c r="AK43" i="2"/>
  <c r="AO43" i="2" s="1"/>
  <c r="AK42" i="2"/>
  <c r="AN42" i="2" s="1"/>
  <c r="AK41" i="2"/>
  <c r="AO41" i="2" s="1"/>
  <c r="AK40" i="2"/>
  <c r="AO40" i="2" s="1"/>
  <c r="AK39" i="2"/>
  <c r="AO39" i="2" s="1"/>
  <c r="AK38" i="2"/>
  <c r="AO38" i="2" s="1"/>
  <c r="AK37" i="2"/>
  <c r="AO37" i="2" s="1"/>
  <c r="AK36" i="2"/>
  <c r="AO36" i="2" s="1"/>
  <c r="AK35" i="2"/>
  <c r="AO35" i="2" s="1"/>
  <c r="AK34" i="2"/>
  <c r="AO34" i="2" s="1"/>
  <c r="AK33" i="2"/>
  <c r="AO33" i="2" s="1"/>
  <c r="AK32" i="2"/>
  <c r="AO32" i="2" s="1"/>
  <c r="AK31" i="2"/>
  <c r="AO31" i="2" s="1"/>
  <c r="AK30" i="2"/>
  <c r="AN30" i="2" s="1"/>
  <c r="AK29" i="2"/>
  <c r="AO29" i="2" s="1"/>
  <c r="AK28" i="2"/>
  <c r="AO28" i="2" s="1"/>
  <c r="AK27" i="2"/>
  <c r="AN27" i="2" s="1"/>
  <c r="AK26" i="2"/>
  <c r="AO26" i="2" s="1"/>
  <c r="AK25" i="2"/>
  <c r="AO25" i="2" s="1"/>
  <c r="AK24" i="2"/>
  <c r="AO24" i="2" s="1"/>
  <c r="AK23" i="2"/>
  <c r="AO23" i="2" s="1"/>
  <c r="AK22" i="2"/>
  <c r="AO22" i="2" s="1"/>
  <c r="AK21" i="2"/>
  <c r="AO21" i="2" s="1"/>
  <c r="AK20" i="2"/>
  <c r="AO20" i="2" s="1"/>
  <c r="AK19" i="2"/>
  <c r="AO19" i="2" s="1"/>
  <c r="AO18" i="2"/>
  <c r="AO50" i="2" s="1"/>
  <c r="AN18" i="2"/>
  <c r="AK18" i="2"/>
  <c r="AK17" i="2"/>
  <c r="AO17" i="2" s="1"/>
  <c r="AO51" i="2" s="1"/>
  <c r="AK16" i="2"/>
  <c r="AO16" i="2" s="1"/>
  <c r="AO15" i="2"/>
  <c r="AN15" i="2"/>
  <c r="AK15" i="2"/>
  <c r="AK14" i="2"/>
  <c r="AO14" i="2" s="1"/>
  <c r="AK13" i="2"/>
  <c r="AO13" i="2" s="1"/>
  <c r="AO12" i="2"/>
  <c r="AN12" i="2"/>
  <c r="AM12" i="2" s="1"/>
  <c r="AK12" i="2"/>
  <c r="AK11" i="2"/>
  <c r="AO11" i="2" s="1"/>
  <c r="AK10" i="2"/>
  <c r="AJ68" i="2"/>
  <c r="AI68" i="2"/>
  <c r="AH68" i="2"/>
  <c r="AG68" i="2"/>
  <c r="AG67" i="2"/>
  <c r="AJ66" i="2"/>
  <c r="AI66" i="2"/>
  <c r="AH66" i="2"/>
  <c r="AG66" i="2"/>
  <c r="AJ65" i="2"/>
  <c r="AI65" i="2"/>
  <c r="AH65" i="2"/>
  <c r="AG65" i="2"/>
  <c r="AG63" i="2"/>
  <c r="AJ62" i="2"/>
  <c r="AI62" i="2"/>
  <c r="AH62" i="2"/>
  <c r="AG62" i="2"/>
  <c r="AJ61" i="2"/>
  <c r="AI61" i="2"/>
  <c r="AH61" i="2"/>
  <c r="AG61" i="2"/>
  <c r="AJ60" i="2"/>
  <c r="AI60" i="2"/>
  <c r="AH60" i="2"/>
  <c r="AG60" i="2"/>
  <c r="AJ58" i="2"/>
  <c r="AI58" i="2"/>
  <c r="AH58" i="2"/>
  <c r="AG58" i="2"/>
  <c r="AG57" i="2"/>
  <c r="AJ56" i="2"/>
  <c r="AI56" i="2"/>
  <c r="AH56" i="2"/>
  <c r="AG56" i="2"/>
  <c r="AJ55" i="2"/>
  <c r="AI55" i="2"/>
  <c r="AH55" i="2"/>
  <c r="AG55" i="2"/>
  <c r="AG53" i="2"/>
  <c r="AG52" i="2"/>
  <c r="AG51" i="2"/>
  <c r="AG50" i="2"/>
  <c r="AG48" i="2"/>
  <c r="AF47" i="2"/>
  <c r="AJ47" i="2" s="1"/>
  <c r="AF46" i="2"/>
  <c r="AI46" i="2" s="1"/>
  <c r="AF45" i="2"/>
  <c r="AJ45" i="2" s="1"/>
  <c r="AF44" i="2"/>
  <c r="AJ44" i="2" s="1"/>
  <c r="AF43" i="2"/>
  <c r="AI43" i="2" s="1"/>
  <c r="AF42" i="2"/>
  <c r="AI42" i="2" s="1"/>
  <c r="AF41" i="2"/>
  <c r="AJ41" i="2" s="1"/>
  <c r="AF40" i="2"/>
  <c r="AI40" i="2" s="1"/>
  <c r="AF39" i="2"/>
  <c r="AJ39" i="2" s="1"/>
  <c r="AF38" i="2"/>
  <c r="AJ38" i="2" s="1"/>
  <c r="AF37" i="2"/>
  <c r="AI37" i="2" s="1"/>
  <c r="AF36" i="2"/>
  <c r="AI36" i="2" s="1"/>
  <c r="AF35" i="2"/>
  <c r="AJ35" i="2" s="1"/>
  <c r="AF34" i="2"/>
  <c r="AI34" i="2" s="1"/>
  <c r="AF33" i="2"/>
  <c r="AJ33" i="2" s="1"/>
  <c r="AF32" i="2"/>
  <c r="AJ32" i="2" s="1"/>
  <c r="AF31" i="2"/>
  <c r="AI31" i="2" s="1"/>
  <c r="AF30" i="2"/>
  <c r="AI30" i="2" s="1"/>
  <c r="AF29" i="2"/>
  <c r="AJ29" i="2" s="1"/>
  <c r="AF28" i="2"/>
  <c r="AI28" i="2" s="1"/>
  <c r="AF27" i="2"/>
  <c r="AI27" i="2" s="1"/>
  <c r="AF26" i="2"/>
  <c r="AJ26" i="2" s="1"/>
  <c r="AF25" i="2"/>
  <c r="AI25" i="2" s="1"/>
  <c r="AF24" i="2"/>
  <c r="AI24" i="2" s="1"/>
  <c r="AF23" i="2"/>
  <c r="AJ23" i="2" s="1"/>
  <c r="AF22" i="2"/>
  <c r="AI22" i="2" s="1"/>
  <c r="AJ21" i="2"/>
  <c r="AI21" i="2"/>
  <c r="AH21" i="2" s="1"/>
  <c r="AF21" i="2"/>
  <c r="AF20" i="2"/>
  <c r="AJ20" i="2" s="1"/>
  <c r="AJ19" i="2"/>
  <c r="AF19" i="2"/>
  <c r="AI19" i="2" s="1"/>
  <c r="AH19" i="2" s="1"/>
  <c r="AJ18" i="2"/>
  <c r="AJ50" i="2" s="1"/>
  <c r="AI18" i="2"/>
  <c r="AF18" i="2"/>
  <c r="AF17" i="2"/>
  <c r="AJ17" i="2" s="1"/>
  <c r="AJ51" i="2" s="1"/>
  <c r="AJ16" i="2"/>
  <c r="AF16" i="2"/>
  <c r="AI16" i="2" s="1"/>
  <c r="AJ15" i="2"/>
  <c r="AI15" i="2"/>
  <c r="AH15" i="2" s="1"/>
  <c r="AF15" i="2"/>
  <c r="AF14" i="2"/>
  <c r="AJ14" i="2" s="1"/>
  <c r="AJ13" i="2"/>
  <c r="AF13" i="2"/>
  <c r="AI13" i="2" s="1"/>
  <c r="AJ12" i="2"/>
  <c r="AI12" i="2"/>
  <c r="AF12" i="2"/>
  <c r="AF11" i="2"/>
  <c r="AJ11" i="2" s="1"/>
  <c r="AJ10" i="2"/>
  <c r="AF10" i="2"/>
  <c r="AA20" i="2"/>
  <c r="AA11" i="2"/>
  <c r="AD11" i="2" s="1"/>
  <c r="AA12" i="2"/>
  <c r="AE12" i="2" s="1"/>
  <c r="AD12" i="2"/>
  <c r="AA13" i="2"/>
  <c r="AD13" i="2"/>
  <c r="AE13" i="2"/>
  <c r="AA14" i="2"/>
  <c r="AD14" i="2" s="1"/>
  <c r="AA15" i="2"/>
  <c r="AE15" i="2" s="1"/>
  <c r="AD15" i="2"/>
  <c r="AA16" i="2"/>
  <c r="AD16" i="2"/>
  <c r="AE16" i="2"/>
  <c r="AA17" i="2"/>
  <c r="AD17" i="2" s="1"/>
  <c r="AA18" i="2"/>
  <c r="AE18" i="2" s="1"/>
  <c r="AD18" i="2"/>
  <c r="AA19" i="2"/>
  <c r="AD19" i="2"/>
  <c r="AE19" i="2"/>
  <c r="AA21" i="2"/>
  <c r="AE21" i="2" s="1"/>
  <c r="AA22" i="2"/>
  <c r="AD22" i="2" s="1"/>
  <c r="AA23" i="2"/>
  <c r="AD23" i="2" s="1"/>
  <c r="AA24" i="2"/>
  <c r="AE24" i="2" s="1"/>
  <c r="AA25" i="2"/>
  <c r="AE25" i="2" s="1"/>
  <c r="AA26" i="2"/>
  <c r="AD26" i="2" s="1"/>
  <c r="AA27" i="2"/>
  <c r="AE27" i="2" s="1"/>
  <c r="AD27" i="2"/>
  <c r="AC27" i="2" s="1"/>
  <c r="AA28" i="2"/>
  <c r="AD28" i="2" s="1"/>
  <c r="AA29" i="2"/>
  <c r="AD29" i="2" s="1"/>
  <c r="AA30" i="2"/>
  <c r="AE30" i="2" s="1"/>
  <c r="AA31" i="2"/>
  <c r="AE31" i="2" s="1"/>
  <c r="AA32" i="2"/>
  <c r="AD32" i="2" s="1"/>
  <c r="AA33" i="2"/>
  <c r="AE33" i="2" s="1"/>
  <c r="AA34" i="2"/>
  <c r="AD34" i="2" s="1"/>
  <c r="AA35" i="2"/>
  <c r="AD35" i="2" s="1"/>
  <c r="AA36" i="2"/>
  <c r="AE36" i="2" s="1"/>
  <c r="AA37" i="2"/>
  <c r="AE37" i="2" s="1"/>
  <c r="AA38" i="2"/>
  <c r="AD38" i="2" s="1"/>
  <c r="AA39" i="2"/>
  <c r="AE39" i="2" s="1"/>
  <c r="AA40" i="2"/>
  <c r="AD40" i="2" s="1"/>
  <c r="AA41" i="2"/>
  <c r="AD41" i="2" s="1"/>
  <c r="AA42" i="2"/>
  <c r="AE42" i="2" s="1"/>
  <c r="AA43" i="2"/>
  <c r="AE43" i="2" s="1"/>
  <c r="AA44" i="2"/>
  <c r="AD44" i="2" s="1"/>
  <c r="AA45" i="2"/>
  <c r="AE45" i="2" s="1"/>
  <c r="AA46" i="2"/>
  <c r="AD46" i="2" s="1"/>
  <c r="AA47" i="2"/>
  <c r="AD47" i="2" s="1"/>
  <c r="AE10" i="2"/>
  <c r="AD10" i="2"/>
  <c r="AA10" i="2"/>
  <c r="AI39" i="2" l="1"/>
  <c r="AH39" i="2" s="1"/>
  <c r="AN33" i="2"/>
  <c r="AM33" i="2" s="1"/>
  <c r="AY23" i="2"/>
  <c r="BR36" i="2"/>
  <c r="AR18" i="2"/>
  <c r="AR50" i="2" s="1"/>
  <c r="AT27" i="2"/>
  <c r="AR27" i="2" s="1"/>
  <c r="AW12" i="2"/>
  <c r="AW18" i="2"/>
  <c r="AW50" i="2" s="1"/>
  <c r="BH21" i="2"/>
  <c r="AY26" i="2"/>
  <c r="AW26" i="2" s="1"/>
  <c r="AR39" i="2"/>
  <c r="AD45" i="2"/>
  <c r="AC45" i="2" s="1"/>
  <c r="AD24" i="2"/>
  <c r="AC24" i="2" s="1"/>
  <c r="AH16" i="2"/>
  <c r="AT39" i="2"/>
  <c r="BB19" i="2"/>
  <c r="BN26" i="2"/>
  <c r="AR21" i="2"/>
  <c r="AC15" i="2"/>
  <c r="AT21" i="2"/>
  <c r="AY38" i="2"/>
  <c r="AW38" i="2" s="1"/>
  <c r="AD30" i="2"/>
  <c r="AC30" i="2" s="1"/>
  <c r="BG18" i="2"/>
  <c r="BG50" i="2" s="1"/>
  <c r="BL41" i="2"/>
  <c r="AS45" i="2"/>
  <c r="AR45" i="2" s="1"/>
  <c r="AY44" i="2"/>
  <c r="AW44" i="2" s="1"/>
  <c r="BN44" i="2"/>
  <c r="AY47" i="2"/>
  <c r="AW47" i="2" s="1"/>
  <c r="BN47" i="2"/>
  <c r="BL47" i="2"/>
  <c r="AO42" i="2"/>
  <c r="AM42" i="2" s="1"/>
  <c r="AW45" i="2"/>
  <c r="AI45" i="2"/>
  <c r="AH45" i="2" s="1"/>
  <c r="AH42" i="2"/>
  <c r="BH45" i="2"/>
  <c r="BG45" i="2" s="1"/>
  <c r="BS45" i="2"/>
  <c r="BS67" i="2" s="1"/>
  <c r="BS69" i="2" s="1"/>
  <c r="AJ42" i="2"/>
  <c r="BS63" i="2"/>
  <c r="BS64" i="2" s="1"/>
  <c r="BP59" i="2"/>
  <c r="AO52" i="2"/>
  <c r="BD43" i="2"/>
  <c r="BB43" i="2" s="1"/>
  <c r="AW41" i="2"/>
  <c r="BR42" i="2"/>
  <c r="BQ42" i="2" s="1"/>
  <c r="BL44" i="2"/>
  <c r="AW39" i="2"/>
  <c r="AW35" i="2"/>
  <c r="BG36" i="2"/>
  <c r="BQ36" i="2"/>
  <c r="AJ36" i="2"/>
  <c r="AH36" i="2" s="1"/>
  <c r="AD39" i="2"/>
  <c r="AC39" i="2" s="1"/>
  <c r="BF54" i="2"/>
  <c r="BN38" i="2"/>
  <c r="BL38" i="2" s="1"/>
  <c r="AY35" i="2"/>
  <c r="AP48" i="2"/>
  <c r="BL35" i="2"/>
  <c r="BI30" i="2"/>
  <c r="BG30" i="2" s="1"/>
  <c r="AW32" i="2"/>
  <c r="AY57" i="2"/>
  <c r="BI33" i="2"/>
  <c r="BG33" i="2" s="1"/>
  <c r="BF64" i="2"/>
  <c r="BN32" i="2"/>
  <c r="BN67" i="2" s="1"/>
  <c r="BN69" i="2" s="1"/>
  <c r="AH34" i="2"/>
  <c r="BB30" i="2"/>
  <c r="AJ30" i="2"/>
  <c r="AW33" i="2"/>
  <c r="AO30" i="2"/>
  <c r="AM30" i="2" s="1"/>
  <c r="BR33" i="2"/>
  <c r="BQ33" i="2" s="1"/>
  <c r="AH30" i="2"/>
  <c r="BL32" i="2"/>
  <c r="BB34" i="2"/>
  <c r="AI33" i="2"/>
  <c r="AH33" i="2" s="1"/>
  <c r="BD34" i="2"/>
  <c r="AD31" i="2"/>
  <c r="AC31" i="2" s="1"/>
  <c r="AF48" i="2"/>
  <c r="BL29" i="2"/>
  <c r="BN29" i="2"/>
  <c r="AY67" i="2"/>
  <c r="AY69" i="2" s="1"/>
  <c r="AJ27" i="2"/>
  <c r="AH27" i="2" s="1"/>
  <c r="AQ59" i="2"/>
  <c r="AO57" i="2"/>
  <c r="AO59" i="2" s="1"/>
  <c r="AT57" i="2"/>
  <c r="AT59" i="2" s="1"/>
  <c r="BF59" i="2"/>
  <c r="BK54" i="2"/>
  <c r="BS52" i="2"/>
  <c r="BG25" i="2"/>
  <c r="AX27" i="2"/>
  <c r="AW27" i="2" s="1"/>
  <c r="AV54" i="2"/>
  <c r="AV64" i="2"/>
  <c r="BH27" i="2"/>
  <c r="BG27" i="2" s="1"/>
  <c r="AO27" i="2"/>
  <c r="AM27" i="2" s="1"/>
  <c r="AT63" i="2"/>
  <c r="AT64" i="2" s="1"/>
  <c r="BB25" i="2"/>
  <c r="BL26" i="2"/>
  <c r="AH28" i="2"/>
  <c r="AO63" i="2"/>
  <c r="AO64" i="2" s="1"/>
  <c r="AY29" i="2"/>
  <c r="AW29" i="2" s="1"/>
  <c r="AL64" i="2"/>
  <c r="AW21" i="2"/>
  <c r="AH24" i="2"/>
  <c r="BN23" i="2"/>
  <c r="BN57" i="2" s="1"/>
  <c r="BN59" i="2" s="1"/>
  <c r="BK59" i="2"/>
  <c r="BP64" i="2"/>
  <c r="AD21" i="2"/>
  <c r="AC21" i="2" s="1"/>
  <c r="AJ24" i="2"/>
  <c r="AG54" i="2"/>
  <c r="AG59" i="2"/>
  <c r="AW23" i="2"/>
  <c r="BP54" i="2"/>
  <c r="AQ64" i="2"/>
  <c r="AY63" i="2"/>
  <c r="AY64" i="2" s="1"/>
  <c r="BN63" i="2"/>
  <c r="BN64" i="2" s="1"/>
  <c r="BG21" i="2"/>
  <c r="AV59" i="2"/>
  <c r="BR24" i="2"/>
  <c r="BQ24" i="2" s="1"/>
  <c r="BA54" i="2"/>
  <c r="BK64" i="2"/>
  <c r="AG64" i="2"/>
  <c r="AN24" i="2"/>
  <c r="AM24" i="2" s="1"/>
  <c r="AG69" i="2"/>
  <c r="AW20" i="2"/>
  <c r="BA64" i="2"/>
  <c r="BL20" i="2"/>
  <c r="AA48" i="2"/>
  <c r="AN45" i="2"/>
  <c r="AM45" i="2" s="1"/>
  <c r="AU48" i="2"/>
  <c r="BB16" i="2"/>
  <c r="BG15" i="2"/>
  <c r="BK69" i="2"/>
  <c r="BQ12" i="2"/>
  <c r="AJ22" i="2"/>
  <c r="AH22" i="2" s="1"/>
  <c r="AJ28" i="2"/>
  <c r="AJ34" i="2"/>
  <c r="AJ40" i="2"/>
  <c r="AH40" i="2" s="1"/>
  <c r="AJ46" i="2"/>
  <c r="AH46" i="2" s="1"/>
  <c r="AK48" i="2"/>
  <c r="AN39" i="2"/>
  <c r="AM39" i="2" s="1"/>
  <c r="AM18" i="2"/>
  <c r="AM50" i="2" s="1"/>
  <c r="AQ69" i="2"/>
  <c r="BH24" i="2"/>
  <c r="BG24" i="2" s="1"/>
  <c r="BL15" i="2"/>
  <c r="BM21" i="2"/>
  <c r="BL21" i="2" s="1"/>
  <c r="BM27" i="2"/>
  <c r="BL27" i="2" s="1"/>
  <c r="BM33" i="2"/>
  <c r="BL33" i="2" s="1"/>
  <c r="BM39" i="2"/>
  <c r="BL39" i="2" s="1"/>
  <c r="BM45" i="2"/>
  <c r="BL45" i="2" s="1"/>
  <c r="BR21" i="2"/>
  <c r="BQ21" i="2" s="1"/>
  <c r="BP69" i="2"/>
  <c r="AL69" i="2"/>
  <c r="AX24" i="2"/>
  <c r="AW24" i="2" s="1"/>
  <c r="AX30" i="2"/>
  <c r="AW30" i="2" s="1"/>
  <c r="AX36" i="2"/>
  <c r="AW36" i="2" s="1"/>
  <c r="AX42" i="2"/>
  <c r="AW42" i="2" s="1"/>
  <c r="BE48" i="2"/>
  <c r="BH39" i="2"/>
  <c r="BG39" i="2" s="1"/>
  <c r="AD37" i="2"/>
  <c r="AC37" i="2" s="1"/>
  <c r="AH12" i="2"/>
  <c r="AH18" i="2"/>
  <c r="AH50" i="2" s="1"/>
  <c r="AS24" i="2"/>
  <c r="AR24" i="2" s="1"/>
  <c r="AS30" i="2"/>
  <c r="AR30" i="2" s="1"/>
  <c r="AS36" i="2"/>
  <c r="AR36" i="2" s="1"/>
  <c r="AS42" i="2"/>
  <c r="AR42" i="2" s="1"/>
  <c r="BD28" i="2"/>
  <c r="BD37" i="2"/>
  <c r="BB37" i="2" s="1"/>
  <c r="BD46" i="2"/>
  <c r="BB46" i="2" s="1"/>
  <c r="BA59" i="2"/>
  <c r="BJ48" i="2"/>
  <c r="AL54" i="2"/>
  <c r="AT52" i="2"/>
  <c r="AQ54" i="2"/>
  <c r="BR30" i="2"/>
  <c r="BQ30" i="2" s="1"/>
  <c r="AC19" i="2"/>
  <c r="AC13" i="2"/>
  <c r="AV69" i="2"/>
  <c r="BA69" i="2"/>
  <c r="BG12" i="2"/>
  <c r="AJ25" i="2"/>
  <c r="AJ31" i="2"/>
  <c r="AH31" i="2" s="1"/>
  <c r="AJ37" i="2"/>
  <c r="AH37" i="2" s="1"/>
  <c r="AJ43" i="2"/>
  <c r="AH43" i="2" s="1"/>
  <c r="AN21" i="2"/>
  <c r="AM21" i="2" s="1"/>
  <c r="BF69" i="2"/>
  <c r="AD43" i="2"/>
  <c r="AC43" i="2" s="1"/>
  <c r="AC18" i="2"/>
  <c r="AC12" i="2"/>
  <c r="AN36" i="2"/>
  <c r="AM36" i="2" s="1"/>
  <c r="AL59" i="2"/>
  <c r="BD22" i="2"/>
  <c r="BB22" i="2" s="1"/>
  <c r="BD31" i="2"/>
  <c r="BB31" i="2" s="1"/>
  <c r="BD40" i="2"/>
  <c r="BB40" i="2" s="1"/>
  <c r="BH42" i="2"/>
  <c r="BG42" i="2" s="1"/>
  <c r="BL12" i="2"/>
  <c r="BL18" i="2"/>
  <c r="BL50" i="2" s="1"/>
  <c r="BM24" i="2"/>
  <c r="BL24" i="2" s="1"/>
  <c r="BM30" i="2"/>
  <c r="BL30" i="2" s="1"/>
  <c r="BM36" i="2"/>
  <c r="BL36" i="2" s="1"/>
  <c r="BM42" i="2"/>
  <c r="BL42" i="2" s="1"/>
  <c r="BO48" i="2"/>
  <c r="BR39" i="2"/>
  <c r="BQ39" i="2" s="1"/>
  <c r="AD33" i="2"/>
  <c r="AC33" i="2" s="1"/>
  <c r="AD25" i="2"/>
  <c r="AC25" i="2" s="1"/>
  <c r="AM15" i="2"/>
  <c r="AW15" i="2"/>
  <c r="BN52" i="2"/>
  <c r="BQ18" i="2"/>
  <c r="BQ50" i="2" s="1"/>
  <c r="BS57" i="2"/>
  <c r="BS59" i="2" s="1"/>
  <c r="BR10" i="2"/>
  <c r="BR13" i="2"/>
  <c r="BR16" i="2"/>
  <c r="BQ16" i="2" s="1"/>
  <c r="BR19" i="2"/>
  <c r="BQ19" i="2" s="1"/>
  <c r="BR22" i="2"/>
  <c r="BQ22" i="2" s="1"/>
  <c r="BR25" i="2"/>
  <c r="BQ25" i="2" s="1"/>
  <c r="BR28" i="2"/>
  <c r="BQ28" i="2" s="1"/>
  <c r="BR31" i="2"/>
  <c r="BQ31" i="2" s="1"/>
  <c r="BR34" i="2"/>
  <c r="BQ34" i="2" s="1"/>
  <c r="BR37" i="2"/>
  <c r="BQ37" i="2" s="1"/>
  <c r="BR40" i="2"/>
  <c r="BQ40" i="2" s="1"/>
  <c r="BR43" i="2"/>
  <c r="BQ43" i="2" s="1"/>
  <c r="BR46" i="2"/>
  <c r="BQ46" i="2" s="1"/>
  <c r="BS10" i="2"/>
  <c r="BR11" i="2"/>
  <c r="BR14" i="2"/>
  <c r="BR17" i="2"/>
  <c r="BR20" i="2"/>
  <c r="BQ20" i="2" s="1"/>
  <c r="BR23" i="2"/>
  <c r="BQ23" i="2" s="1"/>
  <c r="BR26" i="2"/>
  <c r="BQ26" i="2" s="1"/>
  <c r="BR29" i="2"/>
  <c r="BQ29" i="2" s="1"/>
  <c r="BR32" i="2"/>
  <c r="BQ32" i="2" s="1"/>
  <c r="BR35" i="2"/>
  <c r="BQ35" i="2" s="1"/>
  <c r="BR38" i="2"/>
  <c r="BQ38" i="2" s="1"/>
  <c r="BR41" i="2"/>
  <c r="BQ41" i="2" s="1"/>
  <c r="BR44" i="2"/>
  <c r="BQ44" i="2" s="1"/>
  <c r="BR47" i="2"/>
  <c r="BQ47" i="2" s="1"/>
  <c r="BL14" i="2"/>
  <c r="BL11" i="2"/>
  <c r="BM51" i="2"/>
  <c r="BL17" i="2"/>
  <c r="BL51" i="2" s="1"/>
  <c r="BM10" i="2"/>
  <c r="BM13" i="2"/>
  <c r="BM16" i="2"/>
  <c r="BL16" i="2" s="1"/>
  <c r="BM19" i="2"/>
  <c r="BL19" i="2" s="1"/>
  <c r="BM22" i="2"/>
  <c r="BL22" i="2" s="1"/>
  <c r="BM25" i="2"/>
  <c r="BL25" i="2" s="1"/>
  <c r="BM28" i="2"/>
  <c r="BL28" i="2" s="1"/>
  <c r="BM31" i="2"/>
  <c r="BL31" i="2" s="1"/>
  <c r="BM34" i="2"/>
  <c r="BL34" i="2" s="1"/>
  <c r="BM37" i="2"/>
  <c r="BL37" i="2" s="1"/>
  <c r="BM40" i="2"/>
  <c r="BL40" i="2" s="1"/>
  <c r="BM43" i="2"/>
  <c r="BL43" i="2" s="1"/>
  <c r="BM46" i="2"/>
  <c r="BL46" i="2" s="1"/>
  <c r="BN10" i="2"/>
  <c r="BM50" i="2"/>
  <c r="BG19" i="2"/>
  <c r="BI10" i="2"/>
  <c r="BI13" i="2"/>
  <c r="BI16" i="2"/>
  <c r="BG16" i="2" s="1"/>
  <c r="BI19" i="2"/>
  <c r="BI22" i="2"/>
  <c r="BG22" i="2" s="1"/>
  <c r="BI25" i="2"/>
  <c r="BI28" i="2"/>
  <c r="BG28" i="2" s="1"/>
  <c r="BI31" i="2"/>
  <c r="BG31" i="2" s="1"/>
  <c r="BI34" i="2"/>
  <c r="BG34" i="2" s="1"/>
  <c r="BI37" i="2"/>
  <c r="BG37" i="2" s="1"/>
  <c r="BI40" i="2"/>
  <c r="BG40" i="2" s="1"/>
  <c r="BI43" i="2"/>
  <c r="BG43" i="2" s="1"/>
  <c r="BI46" i="2"/>
  <c r="BG46" i="2" s="1"/>
  <c r="BH50" i="2"/>
  <c r="BH11" i="2"/>
  <c r="BH14" i="2"/>
  <c r="BH17" i="2"/>
  <c r="BH20" i="2"/>
  <c r="BG20" i="2" s="1"/>
  <c r="BH23" i="2"/>
  <c r="BG23" i="2" s="1"/>
  <c r="BH26" i="2"/>
  <c r="BG26" i="2" s="1"/>
  <c r="BH29" i="2"/>
  <c r="BG29" i="2" s="1"/>
  <c r="BH32" i="2"/>
  <c r="BG32" i="2" s="1"/>
  <c r="BH35" i="2"/>
  <c r="BG35" i="2" s="1"/>
  <c r="BH38" i="2"/>
  <c r="BG38" i="2" s="1"/>
  <c r="BH41" i="2"/>
  <c r="BG41" i="2" s="1"/>
  <c r="BH44" i="2"/>
  <c r="BG44" i="2" s="1"/>
  <c r="BH47" i="2"/>
  <c r="BG47" i="2" s="1"/>
  <c r="BH10" i="2"/>
  <c r="BC50" i="2"/>
  <c r="BB10" i="2"/>
  <c r="BB13" i="2"/>
  <c r="AZ48" i="2"/>
  <c r="BD12" i="2"/>
  <c r="BD15" i="2"/>
  <c r="BD18" i="2"/>
  <c r="BD50" i="2" s="1"/>
  <c r="BD21" i="2"/>
  <c r="BB21" i="2" s="1"/>
  <c r="BD24" i="2"/>
  <c r="BB24" i="2" s="1"/>
  <c r="BD27" i="2"/>
  <c r="BB27" i="2" s="1"/>
  <c r="BD30" i="2"/>
  <c r="BD33" i="2"/>
  <c r="BB33" i="2" s="1"/>
  <c r="BD36" i="2"/>
  <c r="BB36" i="2" s="1"/>
  <c r="BD39" i="2"/>
  <c r="BB39" i="2" s="1"/>
  <c r="BD42" i="2"/>
  <c r="BB42" i="2" s="1"/>
  <c r="BD45" i="2"/>
  <c r="BB45" i="2" s="1"/>
  <c r="BC11" i="2"/>
  <c r="BC14" i="2"/>
  <c r="BC17" i="2"/>
  <c r="BC20" i="2"/>
  <c r="BB20" i="2" s="1"/>
  <c r="BC23" i="2"/>
  <c r="BB23" i="2" s="1"/>
  <c r="BC26" i="2"/>
  <c r="BB26" i="2" s="1"/>
  <c r="BC29" i="2"/>
  <c r="BB29" i="2" s="1"/>
  <c r="BC32" i="2"/>
  <c r="BB32" i="2" s="1"/>
  <c r="BC35" i="2"/>
  <c r="BB35" i="2" s="1"/>
  <c r="BC38" i="2"/>
  <c r="BB38" i="2" s="1"/>
  <c r="BC41" i="2"/>
  <c r="BB41" i="2" s="1"/>
  <c r="BC44" i="2"/>
  <c r="BB44" i="2" s="1"/>
  <c r="BC47" i="2"/>
  <c r="BB47" i="2" s="1"/>
  <c r="AX63" i="2"/>
  <c r="AX64" i="2" s="1"/>
  <c r="AW11" i="2"/>
  <c r="AY59" i="2"/>
  <c r="AX51" i="2"/>
  <c r="AW17" i="2"/>
  <c r="AW51" i="2" s="1"/>
  <c r="AW14" i="2"/>
  <c r="AX10" i="2"/>
  <c r="AX13" i="2"/>
  <c r="AX16" i="2"/>
  <c r="AW16" i="2" s="1"/>
  <c r="AX19" i="2"/>
  <c r="AW19" i="2" s="1"/>
  <c r="AX22" i="2"/>
  <c r="AW22" i="2" s="1"/>
  <c r="AX25" i="2"/>
  <c r="AW25" i="2" s="1"/>
  <c r="AX28" i="2"/>
  <c r="AW28" i="2" s="1"/>
  <c r="AX31" i="2"/>
  <c r="AW31" i="2" s="1"/>
  <c r="AX34" i="2"/>
  <c r="AW34" i="2" s="1"/>
  <c r="AX37" i="2"/>
  <c r="AW37" i="2" s="1"/>
  <c r="AX40" i="2"/>
  <c r="AW40" i="2" s="1"/>
  <c r="AX43" i="2"/>
  <c r="AW43" i="2" s="1"/>
  <c r="AX46" i="2"/>
  <c r="AW46" i="2" s="1"/>
  <c r="AY10" i="2"/>
  <c r="AX50" i="2"/>
  <c r="AS10" i="2"/>
  <c r="AS13" i="2"/>
  <c r="AS16" i="2"/>
  <c r="AR16" i="2" s="1"/>
  <c r="AR52" i="2" s="1"/>
  <c r="AS19" i="2"/>
  <c r="AR19" i="2" s="1"/>
  <c r="AS22" i="2"/>
  <c r="AR22" i="2" s="1"/>
  <c r="AS25" i="2"/>
  <c r="AR25" i="2" s="1"/>
  <c r="AS28" i="2"/>
  <c r="AR28" i="2" s="1"/>
  <c r="AS31" i="2"/>
  <c r="AR31" i="2" s="1"/>
  <c r="AS34" i="2"/>
  <c r="AR34" i="2" s="1"/>
  <c r="AS37" i="2"/>
  <c r="AR37" i="2" s="1"/>
  <c r="AS40" i="2"/>
  <c r="AR40" i="2" s="1"/>
  <c r="AS43" i="2"/>
  <c r="AR43" i="2" s="1"/>
  <c r="AS46" i="2"/>
  <c r="AR46" i="2" s="1"/>
  <c r="AT10" i="2"/>
  <c r="AS11" i="2"/>
  <c r="AS14" i="2"/>
  <c r="AS17" i="2"/>
  <c r="AS20" i="2"/>
  <c r="AR20" i="2" s="1"/>
  <c r="AS23" i="2"/>
  <c r="AR23" i="2" s="1"/>
  <c r="AS26" i="2"/>
  <c r="AR26" i="2" s="1"/>
  <c r="AS29" i="2"/>
  <c r="AR29" i="2" s="1"/>
  <c r="AS32" i="2"/>
  <c r="AR32" i="2" s="1"/>
  <c r="AS35" i="2"/>
  <c r="AR35" i="2" s="1"/>
  <c r="AS38" i="2"/>
  <c r="AR38" i="2" s="1"/>
  <c r="AS41" i="2"/>
  <c r="AR41" i="2" s="1"/>
  <c r="AS44" i="2"/>
  <c r="AR44" i="2" s="1"/>
  <c r="AS47" i="2"/>
  <c r="AR47" i="2" s="1"/>
  <c r="AN10" i="2"/>
  <c r="AN13" i="2"/>
  <c r="AN16" i="2"/>
  <c r="AM16" i="2" s="1"/>
  <c r="AN19" i="2"/>
  <c r="AM19" i="2" s="1"/>
  <c r="AN22" i="2"/>
  <c r="AM22" i="2" s="1"/>
  <c r="AN25" i="2"/>
  <c r="AM25" i="2" s="1"/>
  <c r="AN28" i="2"/>
  <c r="AM28" i="2" s="1"/>
  <c r="AN31" i="2"/>
  <c r="AM31" i="2" s="1"/>
  <c r="AN34" i="2"/>
  <c r="AM34" i="2" s="1"/>
  <c r="AN37" i="2"/>
  <c r="AM37" i="2" s="1"/>
  <c r="AN40" i="2"/>
  <c r="AM40" i="2" s="1"/>
  <c r="AN43" i="2"/>
  <c r="AM43" i="2" s="1"/>
  <c r="AN46" i="2"/>
  <c r="AM46" i="2" s="1"/>
  <c r="AO10" i="2"/>
  <c r="AN50" i="2"/>
  <c r="AN11" i="2"/>
  <c r="AN14" i="2"/>
  <c r="AN17" i="2"/>
  <c r="AN20" i="2"/>
  <c r="AM20" i="2" s="1"/>
  <c r="AN23" i="2"/>
  <c r="AM23" i="2" s="1"/>
  <c r="AN26" i="2"/>
  <c r="AM26" i="2" s="1"/>
  <c r="AN29" i="2"/>
  <c r="AM29" i="2" s="1"/>
  <c r="AN32" i="2"/>
  <c r="AM32" i="2" s="1"/>
  <c r="AN35" i="2"/>
  <c r="AM35" i="2" s="1"/>
  <c r="AN38" i="2"/>
  <c r="AM38" i="2" s="1"/>
  <c r="AN41" i="2"/>
  <c r="AM41" i="2" s="1"/>
  <c r="AM52" i="2" s="1"/>
  <c r="AN44" i="2"/>
  <c r="AM44" i="2" s="1"/>
  <c r="AN47" i="2"/>
  <c r="AM47" i="2" s="1"/>
  <c r="AH13" i="2"/>
  <c r="AI10" i="2"/>
  <c r="AI11" i="2"/>
  <c r="AI14" i="2"/>
  <c r="AI17" i="2"/>
  <c r="AI20" i="2"/>
  <c r="AH20" i="2" s="1"/>
  <c r="AI23" i="2"/>
  <c r="AH23" i="2" s="1"/>
  <c r="AI26" i="2"/>
  <c r="AH26" i="2" s="1"/>
  <c r="AI29" i="2"/>
  <c r="AH29" i="2" s="1"/>
  <c r="AI32" i="2"/>
  <c r="AH32" i="2" s="1"/>
  <c r="AI35" i="2"/>
  <c r="AH35" i="2" s="1"/>
  <c r="AI38" i="2"/>
  <c r="AH38" i="2" s="1"/>
  <c r="AI41" i="2"/>
  <c r="AH41" i="2" s="1"/>
  <c r="AI44" i="2"/>
  <c r="AH44" i="2" s="1"/>
  <c r="AI47" i="2"/>
  <c r="AH47" i="2" s="1"/>
  <c r="AI50" i="2"/>
  <c r="AD20" i="2"/>
  <c r="AD42" i="2"/>
  <c r="AC42" i="2" s="1"/>
  <c r="AD36" i="2"/>
  <c r="AC36" i="2" s="1"/>
  <c r="AE46" i="2"/>
  <c r="AC46" i="2" s="1"/>
  <c r="AE40" i="2"/>
  <c r="AC40" i="2" s="1"/>
  <c r="AE34" i="2"/>
  <c r="AC34" i="2" s="1"/>
  <c r="AE28" i="2"/>
  <c r="AC28" i="2" s="1"/>
  <c r="AE22" i="2"/>
  <c r="AC22" i="2" s="1"/>
  <c r="AC16" i="2"/>
  <c r="AE47" i="2"/>
  <c r="AC47" i="2" s="1"/>
  <c r="AE44" i="2"/>
  <c r="AC44" i="2" s="1"/>
  <c r="AE41" i="2"/>
  <c r="AC41" i="2" s="1"/>
  <c r="AE38" i="2"/>
  <c r="AC38" i="2" s="1"/>
  <c r="AE35" i="2"/>
  <c r="AC35" i="2" s="1"/>
  <c r="AE32" i="2"/>
  <c r="AC32" i="2" s="1"/>
  <c r="AE29" i="2"/>
  <c r="AC29" i="2" s="1"/>
  <c r="AE26" i="2"/>
  <c r="AC26" i="2" s="1"/>
  <c r="AE23" i="2"/>
  <c r="AC23" i="2" s="1"/>
  <c r="AE20" i="2"/>
  <c r="AE17" i="2"/>
  <c r="AC17" i="2" s="1"/>
  <c r="AE14" i="2"/>
  <c r="AC14" i="2" s="1"/>
  <c r="AE11" i="2"/>
  <c r="AC11" i="2" s="1"/>
  <c r="L53" i="2"/>
  <c r="BQ45" i="2" l="1"/>
  <c r="AT67" i="2"/>
  <c r="AT69" i="2" s="1"/>
  <c r="BC52" i="2"/>
  <c r="AI52" i="2"/>
  <c r="BL63" i="2"/>
  <c r="BL64" i="2" s="1"/>
  <c r="AX57" i="2"/>
  <c r="AX59" i="2" s="1"/>
  <c r="AW57" i="2"/>
  <c r="AW59" i="2" s="1"/>
  <c r="AJ57" i="2"/>
  <c r="AJ59" i="2" s="1"/>
  <c r="AY52" i="2"/>
  <c r="BI57" i="2"/>
  <c r="BI59" i="2" s="1"/>
  <c r="BI63" i="2"/>
  <c r="BI64" i="2" s="1"/>
  <c r="AI67" i="2"/>
  <c r="AI69" i="2" s="1"/>
  <c r="AJ63" i="2"/>
  <c r="AJ64" i="2" s="1"/>
  <c r="AJ53" i="2"/>
  <c r="BD63" i="2"/>
  <c r="BD64" i="2" s="1"/>
  <c r="BH52" i="2"/>
  <c r="AG70" i="2"/>
  <c r="BP70" i="2"/>
  <c r="BI67" i="2"/>
  <c r="BI69" i="2" s="1"/>
  <c r="BD53" i="2"/>
  <c r="AJ52" i="2"/>
  <c r="BD57" i="2"/>
  <c r="BD59" i="2" s="1"/>
  <c r="BI52" i="2"/>
  <c r="AW52" i="2"/>
  <c r="BD52" i="2"/>
  <c r="BC67" i="2"/>
  <c r="BC69" i="2" s="1"/>
  <c r="BL52" i="2"/>
  <c r="BF70" i="2"/>
  <c r="AH52" i="2"/>
  <c r="BM63" i="2"/>
  <c r="BM64" i="2" s="1"/>
  <c r="BK70" i="2"/>
  <c r="BH67" i="2"/>
  <c r="BH69" i="2" s="1"/>
  <c r="BB28" i="2"/>
  <c r="AQ70" i="2"/>
  <c r="AH67" i="2"/>
  <c r="AH69" i="2" s="1"/>
  <c r="BC53" i="2"/>
  <c r="AO67" i="2"/>
  <c r="AO69" i="2" s="1"/>
  <c r="AV70" i="2"/>
  <c r="AH25" i="2"/>
  <c r="AJ48" i="2"/>
  <c r="AJ67" i="2"/>
  <c r="AJ69" i="2" s="1"/>
  <c r="BL23" i="2"/>
  <c r="BL57" i="2" s="1"/>
  <c r="BL59" i="2" s="1"/>
  <c r="AL70" i="2"/>
  <c r="BM52" i="2"/>
  <c r="AC20" i="2"/>
  <c r="BR52" i="2"/>
  <c r="BB67" i="2"/>
  <c r="BB69" i="2" s="1"/>
  <c r="BG52" i="2"/>
  <c r="BA70" i="2"/>
  <c r="BD67" i="2"/>
  <c r="BD69" i="2" s="1"/>
  <c r="AS52" i="2"/>
  <c r="AW63" i="2"/>
  <c r="AW64" i="2" s="1"/>
  <c r="BM57" i="2"/>
  <c r="BM59" i="2" s="1"/>
  <c r="BQ52" i="2"/>
  <c r="AX52" i="2"/>
  <c r="BR51" i="2"/>
  <c r="BQ17" i="2"/>
  <c r="BQ51" i="2" s="1"/>
  <c r="BQ14" i="2"/>
  <c r="BQ57" i="2" s="1"/>
  <c r="BQ59" i="2" s="1"/>
  <c r="BR57" i="2"/>
  <c r="BR59" i="2" s="1"/>
  <c r="BR63" i="2"/>
  <c r="BR64" i="2" s="1"/>
  <c r="BQ11" i="2"/>
  <c r="BQ63" i="2" s="1"/>
  <c r="BQ64" i="2" s="1"/>
  <c r="BS48" i="2"/>
  <c r="BS53" i="2"/>
  <c r="BS54" i="2" s="1"/>
  <c r="BS70" i="2" s="1"/>
  <c r="BR67" i="2"/>
  <c r="BR69" i="2" s="1"/>
  <c r="BQ13" i="2"/>
  <c r="BQ67" i="2" s="1"/>
  <c r="BQ69" i="2" s="1"/>
  <c r="BR53" i="2"/>
  <c r="BQ10" i="2"/>
  <c r="BR48" i="2"/>
  <c r="BN53" i="2"/>
  <c r="BN54" i="2" s="1"/>
  <c r="BN70" i="2" s="1"/>
  <c r="BN48" i="2"/>
  <c r="BM67" i="2"/>
  <c r="BM69" i="2" s="1"/>
  <c r="BL13" i="2"/>
  <c r="BL67" i="2" s="1"/>
  <c r="BL69" i="2" s="1"/>
  <c r="BM53" i="2"/>
  <c r="BM48" i="2"/>
  <c r="BL10" i="2"/>
  <c r="BH51" i="2"/>
  <c r="BG17" i="2"/>
  <c r="BG51" i="2" s="1"/>
  <c r="BG14" i="2"/>
  <c r="BG57" i="2" s="1"/>
  <c r="BG59" i="2" s="1"/>
  <c r="BH57" i="2"/>
  <c r="BH59" i="2" s="1"/>
  <c r="BH63" i="2"/>
  <c r="BH64" i="2" s="1"/>
  <c r="BG11" i="2"/>
  <c r="BG63" i="2" s="1"/>
  <c r="BG64" i="2" s="1"/>
  <c r="BH53" i="2"/>
  <c r="BH48" i="2"/>
  <c r="BG10" i="2"/>
  <c r="BI53" i="2"/>
  <c r="BI54" i="2" s="1"/>
  <c r="BI70" i="2" s="1"/>
  <c r="BI48" i="2"/>
  <c r="BG13" i="2"/>
  <c r="BG67" i="2" s="1"/>
  <c r="BG69" i="2" s="1"/>
  <c r="BB14" i="2"/>
  <c r="BB57" i="2" s="1"/>
  <c r="BB59" i="2" s="1"/>
  <c r="BC57" i="2"/>
  <c r="BC59" i="2" s="1"/>
  <c r="BC63" i="2"/>
  <c r="BC64" i="2" s="1"/>
  <c r="BB11" i="2"/>
  <c r="BB63" i="2" s="1"/>
  <c r="BB64" i="2" s="1"/>
  <c r="BD48" i="2"/>
  <c r="BB12" i="2"/>
  <c r="BB52" i="2" s="1"/>
  <c r="BB18" i="2"/>
  <c r="BB50" i="2" s="1"/>
  <c r="BC48" i="2"/>
  <c r="BC51" i="2"/>
  <c r="BB17" i="2"/>
  <c r="BB51" i="2" s="1"/>
  <c r="BD54" i="2"/>
  <c r="BB15" i="2"/>
  <c r="BB53" i="2" s="1"/>
  <c r="AY48" i="2"/>
  <c r="AY53" i="2"/>
  <c r="AY54" i="2" s="1"/>
  <c r="AY70" i="2" s="1"/>
  <c r="AW13" i="2"/>
  <c r="AW67" i="2" s="1"/>
  <c r="AW69" i="2" s="1"/>
  <c r="AX67" i="2"/>
  <c r="AX69" i="2" s="1"/>
  <c r="AX53" i="2"/>
  <c r="AW10" i="2"/>
  <c r="AX48" i="2"/>
  <c r="AR14" i="2"/>
  <c r="AR57" i="2" s="1"/>
  <c r="AR59" i="2" s="1"/>
  <c r="AS57" i="2"/>
  <c r="AS59" i="2" s="1"/>
  <c r="AS63" i="2"/>
  <c r="AS64" i="2" s="1"/>
  <c r="AR11" i="2"/>
  <c r="AR63" i="2" s="1"/>
  <c r="AR64" i="2" s="1"/>
  <c r="AR17" i="2"/>
  <c r="AR51" i="2" s="1"/>
  <c r="AS51" i="2"/>
  <c r="AT53" i="2"/>
  <c r="AT54" i="2" s="1"/>
  <c r="AT70" i="2" s="1"/>
  <c r="AT48" i="2"/>
  <c r="AS67" i="2"/>
  <c r="AS69" i="2" s="1"/>
  <c r="AR13" i="2"/>
  <c r="AR67" i="2" s="1"/>
  <c r="AR69" i="2" s="1"/>
  <c r="AS53" i="2"/>
  <c r="AS48" i="2"/>
  <c r="AR10" i="2"/>
  <c r="AM14" i="2"/>
  <c r="AM57" i="2" s="1"/>
  <c r="AM59" i="2" s="1"/>
  <c r="AN57" i="2"/>
  <c r="AN59" i="2" s="1"/>
  <c r="AN63" i="2"/>
  <c r="AN64" i="2" s="1"/>
  <c r="AM11" i="2"/>
  <c r="AM63" i="2" s="1"/>
  <c r="AM64" i="2" s="1"/>
  <c r="AN53" i="2"/>
  <c r="AM10" i="2"/>
  <c r="AN48" i="2"/>
  <c r="AN51" i="2"/>
  <c r="AM17" i="2"/>
  <c r="AM51" i="2" s="1"/>
  <c r="AO53" i="2"/>
  <c r="AO54" i="2" s="1"/>
  <c r="AO70" i="2" s="1"/>
  <c r="AO48" i="2"/>
  <c r="AN52" i="2"/>
  <c r="AN67" i="2"/>
  <c r="AN69" i="2" s="1"/>
  <c r="AM13" i="2"/>
  <c r="AM67" i="2" s="1"/>
  <c r="AM69" i="2" s="1"/>
  <c r="AI48" i="2"/>
  <c r="AI53" i="2"/>
  <c r="AH10" i="2"/>
  <c r="AI63" i="2"/>
  <c r="AI64" i="2" s="1"/>
  <c r="AH11" i="2"/>
  <c r="AH63" i="2" s="1"/>
  <c r="AH64" i="2" s="1"/>
  <c r="AI51" i="2"/>
  <c r="AH17" i="2"/>
  <c r="AH51" i="2" s="1"/>
  <c r="AI57" i="2"/>
  <c r="AI59" i="2" s="1"/>
  <c r="AH14" i="2"/>
  <c r="AH57" i="2" s="1"/>
  <c r="AH59" i="2" s="1"/>
  <c r="V19" i="2"/>
  <c r="W19" i="2" s="1"/>
  <c r="V10" i="2"/>
  <c r="T10" i="2"/>
  <c r="T11" i="2"/>
  <c r="V11" i="2" s="1"/>
  <c r="T12" i="2"/>
  <c r="V12" i="2" s="1"/>
  <c r="T13" i="2"/>
  <c r="V13" i="2" s="1"/>
  <c r="W13" i="2" s="1"/>
  <c r="T14" i="2"/>
  <c r="U14" i="2" s="1"/>
  <c r="T15" i="2"/>
  <c r="V15" i="2" s="1"/>
  <c r="T16" i="2"/>
  <c r="V16" i="2" s="1"/>
  <c r="T17" i="2"/>
  <c r="V17" i="2" s="1"/>
  <c r="T18" i="2"/>
  <c r="V18" i="2" s="1"/>
  <c r="T19" i="2"/>
  <c r="U19" i="2" s="1"/>
  <c r="AW48" i="2" l="1"/>
  <c r="BC54" i="2"/>
  <c r="AJ54" i="2"/>
  <c r="AS54" i="2"/>
  <c r="AS70" i="2" s="1"/>
  <c r="AJ70" i="2"/>
  <c r="BD70" i="2"/>
  <c r="BH54" i="2"/>
  <c r="BH70" i="2" s="1"/>
  <c r="BM54" i="2"/>
  <c r="BM70" i="2" s="1"/>
  <c r="AX54" i="2"/>
  <c r="AX70" i="2" s="1"/>
  <c r="AI54" i="2"/>
  <c r="AI70" i="2" s="1"/>
  <c r="BC70" i="2"/>
  <c r="BR54" i="2"/>
  <c r="BR70" i="2" s="1"/>
  <c r="AN54" i="2"/>
  <c r="AN70" i="2" s="1"/>
  <c r="BQ48" i="2"/>
  <c r="BQ53" i="2"/>
  <c r="BQ54" i="2" s="1"/>
  <c r="BQ70" i="2" s="1"/>
  <c r="BL53" i="2"/>
  <c r="BL54" i="2" s="1"/>
  <c r="BL70" i="2" s="1"/>
  <c r="BL48" i="2"/>
  <c r="BG53" i="2"/>
  <c r="BG54" i="2" s="1"/>
  <c r="BG70" i="2" s="1"/>
  <c r="BG48" i="2"/>
  <c r="BB48" i="2"/>
  <c r="BB54" i="2"/>
  <c r="BB70" i="2" s="1"/>
  <c r="AW53" i="2"/>
  <c r="AW54" i="2" s="1"/>
  <c r="AW70" i="2" s="1"/>
  <c r="AR53" i="2"/>
  <c r="AR54" i="2" s="1"/>
  <c r="AR70" i="2" s="1"/>
  <c r="AR48" i="2"/>
  <c r="AM53" i="2"/>
  <c r="AM54" i="2" s="1"/>
  <c r="AM70" i="2" s="1"/>
  <c r="AM48" i="2"/>
  <c r="AH53" i="2"/>
  <c r="AH54" i="2" s="1"/>
  <c r="AH70" i="2" s="1"/>
  <c r="AH48" i="2"/>
  <c r="V14" i="2"/>
  <c r="W14" i="2" s="1"/>
  <c r="U11" i="2"/>
  <c r="BW68" i="2"/>
  <c r="BV68" i="2"/>
  <c r="BU68" i="2"/>
  <c r="BW66" i="2"/>
  <c r="BV66" i="2"/>
  <c r="BU66" i="2"/>
  <c r="BW65" i="2"/>
  <c r="BV65" i="2"/>
  <c r="BU65" i="2"/>
  <c r="BW62" i="2"/>
  <c r="BV62" i="2"/>
  <c r="BU62" i="2"/>
  <c r="BW61" i="2"/>
  <c r="BV61" i="2"/>
  <c r="BU61" i="2"/>
  <c r="BW60" i="2"/>
  <c r="BV60" i="2"/>
  <c r="BU60" i="2"/>
  <c r="BW58" i="2"/>
  <c r="BV58" i="2"/>
  <c r="BU58" i="2"/>
  <c r="BW56" i="2"/>
  <c r="BV56" i="2"/>
  <c r="BU56" i="2"/>
  <c r="BW55" i="2"/>
  <c r="BV55" i="2"/>
  <c r="BU55" i="2"/>
  <c r="BT68" i="2"/>
  <c r="BT66" i="2"/>
  <c r="BT65" i="2"/>
  <c r="BT62" i="2"/>
  <c r="BT61" i="2"/>
  <c r="BT60" i="2"/>
  <c r="BT58" i="2"/>
  <c r="BT56" i="2"/>
  <c r="BT55" i="2"/>
  <c r="AD68" i="2"/>
  <c r="AD66" i="2"/>
  <c r="AD65" i="2"/>
  <c r="AD63" i="2"/>
  <c r="AD62" i="2"/>
  <c r="AD61" i="2"/>
  <c r="AD60" i="2"/>
  <c r="AD58" i="2"/>
  <c r="AD56" i="2"/>
  <c r="AD55" i="2"/>
  <c r="AE68" i="2"/>
  <c r="AE66" i="2"/>
  <c r="AE65" i="2"/>
  <c r="AE62" i="2"/>
  <c r="AE61" i="2"/>
  <c r="AE60" i="2"/>
  <c r="AE58" i="2"/>
  <c r="AE56" i="2"/>
  <c r="AE55" i="2"/>
  <c r="AC68" i="2"/>
  <c r="AC66" i="2"/>
  <c r="AC65" i="2"/>
  <c r="AC62" i="2"/>
  <c r="AC61" i="2"/>
  <c r="AC60" i="2"/>
  <c r="AC58" i="2"/>
  <c r="AC56" i="2"/>
  <c r="AC55" i="2"/>
  <c r="AB68" i="2"/>
  <c r="AB67" i="2"/>
  <c r="AB66" i="2"/>
  <c r="AB65" i="2"/>
  <c r="AB63" i="2"/>
  <c r="AB62" i="2"/>
  <c r="AB61" i="2"/>
  <c r="AB60" i="2"/>
  <c r="AB58" i="2"/>
  <c r="AB57" i="2"/>
  <c r="AB56" i="2"/>
  <c r="AB55" i="2"/>
  <c r="AB53" i="2"/>
  <c r="AB52" i="2"/>
  <c r="AB51" i="2"/>
  <c r="AB50" i="2"/>
  <c r="H50" i="2"/>
  <c r="AB48" i="2"/>
  <c r="H53" i="2"/>
  <c r="H52" i="2"/>
  <c r="H51" i="2"/>
  <c r="AE63" i="2"/>
  <c r="AE67" i="2"/>
  <c r="AD51" i="2"/>
  <c r="AE51" i="2"/>
  <c r="AD50" i="2"/>
  <c r="AE50" i="2"/>
  <c r="BU10" i="2"/>
  <c r="I21" i="2"/>
  <c r="N21" i="2" s="1"/>
  <c r="P21" i="2" s="1"/>
  <c r="I22" i="2"/>
  <c r="N22" i="2" s="1"/>
  <c r="P22" i="2" s="1"/>
  <c r="I23" i="2"/>
  <c r="N23" i="2" s="1"/>
  <c r="P23" i="2" s="1"/>
  <c r="I24" i="2"/>
  <c r="Q24" i="2" s="1"/>
  <c r="I25" i="2"/>
  <c r="N25" i="2" s="1"/>
  <c r="P25" i="2" s="1"/>
  <c r="I26" i="2"/>
  <c r="Q26" i="2" s="1"/>
  <c r="I27" i="2"/>
  <c r="N27" i="2" s="1"/>
  <c r="P27" i="2" s="1"/>
  <c r="I28" i="2"/>
  <c r="Q28" i="2" s="1"/>
  <c r="I29" i="2"/>
  <c r="N29" i="2" s="1"/>
  <c r="P29" i="2" s="1"/>
  <c r="I30" i="2"/>
  <c r="Q30" i="2" s="1"/>
  <c r="I31" i="2"/>
  <c r="Q31" i="2" s="1"/>
  <c r="I32" i="2"/>
  <c r="N32" i="2" s="1"/>
  <c r="P32" i="2" s="1"/>
  <c r="I33" i="2"/>
  <c r="N33" i="2" s="1"/>
  <c r="P33" i="2" s="1"/>
  <c r="I34" i="2"/>
  <c r="N34" i="2" s="1"/>
  <c r="P34" i="2" s="1"/>
  <c r="I35" i="2"/>
  <c r="N35" i="2" s="1"/>
  <c r="P35" i="2" s="1"/>
  <c r="I36" i="2"/>
  <c r="Q36" i="2" s="1"/>
  <c r="I37" i="2"/>
  <c r="N37" i="2" s="1"/>
  <c r="P37" i="2" s="1"/>
  <c r="I38" i="2"/>
  <c r="Q38" i="2" s="1"/>
  <c r="I39" i="2"/>
  <c r="Q39" i="2" s="1"/>
  <c r="I40" i="2"/>
  <c r="N40" i="2" s="1"/>
  <c r="P40" i="2" s="1"/>
  <c r="I41" i="2"/>
  <c r="N41" i="2" s="1"/>
  <c r="P41" i="2" s="1"/>
  <c r="I42" i="2"/>
  <c r="N42" i="2" s="1"/>
  <c r="P42" i="2" s="1"/>
  <c r="I43" i="2"/>
  <c r="N43" i="2" s="1"/>
  <c r="P43" i="2" s="1"/>
  <c r="I44" i="2"/>
  <c r="N44" i="2" s="1"/>
  <c r="P44" i="2" s="1"/>
  <c r="I45" i="2"/>
  <c r="Q45" i="2" s="1"/>
  <c r="I46" i="2"/>
  <c r="N46" i="2" s="1"/>
  <c r="P46" i="2" s="1"/>
  <c r="I47" i="2"/>
  <c r="N47" i="2" s="1"/>
  <c r="P47" i="2" s="1"/>
  <c r="I20" i="2"/>
  <c r="N20" i="2" s="1"/>
  <c r="P20" i="2" s="1"/>
  <c r="Q40" i="2" l="1"/>
  <c r="AB59" i="2"/>
  <c r="AB64" i="2"/>
  <c r="AD53" i="2"/>
  <c r="AD52" i="2"/>
  <c r="AE52" i="2"/>
  <c r="AE57" i="2"/>
  <c r="AE59" i="2" s="1"/>
  <c r="AD57" i="2"/>
  <c r="AD59" i="2" s="1"/>
  <c r="AB54" i="2"/>
  <c r="AB69" i="2"/>
  <c r="AC51" i="2"/>
  <c r="H54" i="2"/>
  <c r="AC67" i="2"/>
  <c r="AC69" i="2" s="1"/>
  <c r="AD67" i="2"/>
  <c r="AD69" i="2" s="1"/>
  <c r="AE64" i="2"/>
  <c r="AD64" i="2"/>
  <c r="AE69" i="2"/>
  <c r="AC52" i="2"/>
  <c r="AD48" i="2"/>
  <c r="Q29" i="2"/>
  <c r="Q34" i="2"/>
  <c r="N28" i="2"/>
  <c r="P28" i="2" s="1"/>
  <c r="N30" i="2"/>
  <c r="P30" i="2" s="1"/>
  <c r="AC63" i="2"/>
  <c r="AC64" i="2" s="1"/>
  <c r="N45" i="2"/>
  <c r="P45" i="2" s="1"/>
  <c r="Q43" i="2"/>
  <c r="AC50" i="2"/>
  <c r="Q21" i="2"/>
  <c r="N36" i="2"/>
  <c r="P36" i="2" s="1"/>
  <c r="Q35" i="2"/>
  <c r="Q20" i="2"/>
  <c r="Q32" i="2"/>
  <c r="Q44" i="2"/>
  <c r="N31" i="2"/>
  <c r="P31" i="2" s="1"/>
  <c r="Q25" i="2"/>
  <c r="Q33" i="2"/>
  <c r="N24" i="2"/>
  <c r="P24" i="2" s="1"/>
  <c r="Q47" i="2"/>
  <c r="Q42" i="2"/>
  <c r="N38" i="2"/>
  <c r="P38" i="2" s="1"/>
  <c r="Q23" i="2"/>
  <c r="N26" i="2"/>
  <c r="P26" i="2" s="1"/>
  <c r="N39" i="2"/>
  <c r="P39" i="2" s="1"/>
  <c r="Q37" i="2"/>
  <c r="Q46" i="2"/>
  <c r="Q27" i="2"/>
  <c r="Q41" i="2"/>
  <c r="Q22" i="2"/>
  <c r="AC57" i="2" l="1"/>
  <c r="AC59" i="2" s="1"/>
  <c r="AD54" i="2"/>
  <c r="AD70" i="2" s="1"/>
  <c r="AB70" i="2"/>
  <c r="V51" i="2" l="1"/>
  <c r="V52" i="2"/>
  <c r="V53" i="2"/>
  <c r="V54" i="2"/>
  <c r="T54" i="2"/>
  <c r="T53" i="2"/>
  <c r="T52" i="2"/>
  <c r="T51" i="2"/>
  <c r="V55" i="2" l="1"/>
  <c r="T48" i="2" l="1"/>
  <c r="W11" i="2"/>
  <c r="W53" i="2" s="1"/>
  <c r="U10" i="2"/>
  <c r="J48" i="2"/>
  <c r="L48" i="2"/>
  <c r="M48" i="2"/>
  <c r="O48" i="2"/>
  <c r="R48" i="2"/>
  <c r="S48" i="2"/>
  <c r="V48" i="2"/>
  <c r="X48" i="2"/>
  <c r="Y48" i="2"/>
  <c r="Z48" i="2"/>
  <c r="H48" i="2"/>
  <c r="I11" i="2"/>
  <c r="I12" i="2"/>
  <c r="I13" i="2"/>
  <c r="I14" i="2"/>
  <c r="I15" i="2"/>
  <c r="I16" i="2"/>
  <c r="I17" i="2"/>
  <c r="I18" i="2"/>
  <c r="I19" i="2"/>
  <c r="I10" i="2"/>
  <c r="BW10" i="2" s="1"/>
  <c r="I50" i="2"/>
  <c r="I53" i="2"/>
  <c r="F8" i="2"/>
  <c r="M53" i="2"/>
  <c r="N53" i="2"/>
  <c r="O53" i="2"/>
  <c r="P53" i="2"/>
  <c r="M54" i="2"/>
  <c r="N54" i="2"/>
  <c r="O54" i="2"/>
  <c r="P54" i="2"/>
  <c r="M55" i="2"/>
  <c r="N55" i="2"/>
  <c r="O55" i="2"/>
  <c r="P55" i="2"/>
  <c r="P52" i="2"/>
  <c r="O52" i="2"/>
  <c r="N52" i="2"/>
  <c r="M52" i="2"/>
  <c r="I52" i="2" l="1"/>
  <c r="Q12" i="2"/>
  <c r="N12" i="2"/>
  <c r="P12" i="2" s="1"/>
  <c r="N11" i="2"/>
  <c r="P11" i="2" s="1"/>
  <c r="Q11" i="2"/>
  <c r="N10" i="2"/>
  <c r="P10" i="2" s="1"/>
  <c r="N18" i="2"/>
  <c r="P18" i="2" s="1"/>
  <c r="Q18" i="2"/>
  <c r="I51" i="2"/>
  <c r="I54" i="2" s="1"/>
  <c r="Q17" i="2"/>
  <c r="N17" i="2"/>
  <c r="P17" i="2" s="1"/>
  <c r="N16" i="2"/>
  <c r="P16" i="2" s="1"/>
  <c r="Q16" i="2"/>
  <c r="N19" i="2"/>
  <c r="P19" i="2" s="1"/>
  <c r="Q19" i="2"/>
  <c r="Q15" i="2"/>
  <c r="N15" i="2"/>
  <c r="P15" i="2" s="1"/>
  <c r="Q14" i="2"/>
  <c r="N14" i="2"/>
  <c r="P14" i="2" s="1"/>
  <c r="N13" i="2"/>
  <c r="P13" i="2" s="1"/>
  <c r="Q13" i="2"/>
  <c r="I48" i="2"/>
  <c r="K17" i="2" l="1"/>
  <c r="B48" i="2"/>
  <c r="I68" i="2"/>
  <c r="I67" i="2"/>
  <c r="I66" i="2"/>
  <c r="I65" i="2"/>
  <c r="I63" i="2"/>
  <c r="H68" i="2"/>
  <c r="H67" i="2"/>
  <c r="H66" i="2"/>
  <c r="H65" i="2"/>
  <c r="I62" i="2"/>
  <c r="I61" i="2"/>
  <c r="I60" i="2"/>
  <c r="H63" i="2"/>
  <c r="H62" i="2"/>
  <c r="H61" i="2"/>
  <c r="H60" i="2"/>
  <c r="I58" i="2"/>
  <c r="I57" i="2"/>
  <c r="I56" i="2"/>
  <c r="I55" i="2"/>
  <c r="H58" i="2"/>
  <c r="H57" i="2"/>
  <c r="H56" i="2"/>
  <c r="H55" i="2"/>
  <c r="U13" i="2"/>
  <c r="U54" i="2" s="1"/>
  <c r="U53" i="2"/>
  <c r="I69" i="2" l="1"/>
  <c r="I59" i="2"/>
  <c r="H64" i="2"/>
  <c r="I64" i="2"/>
  <c r="H59" i="2"/>
  <c r="Q10" i="2" l="1"/>
  <c r="Q48" i="2" l="1"/>
  <c r="W18" i="2"/>
  <c r="W17" i="2"/>
  <c r="W16" i="2"/>
  <c r="W15" i="2"/>
  <c r="W54" i="2"/>
  <c r="W12" i="2"/>
  <c r="W10" i="2"/>
  <c r="U18" i="2"/>
  <c r="U17" i="2"/>
  <c r="U16" i="2"/>
  <c r="U15" i="2"/>
  <c r="U52" i="2"/>
  <c r="U12" i="2"/>
  <c r="AK76" i="2"/>
  <c r="AJ76" i="2"/>
  <c r="AK75" i="2"/>
  <c r="AJ75" i="2"/>
  <c r="AK74" i="2"/>
  <c r="AJ74" i="2"/>
  <c r="AK73" i="2"/>
  <c r="AJ73" i="2"/>
  <c r="AI76" i="2"/>
  <c r="AI74" i="2"/>
  <c r="AI73" i="2"/>
  <c r="AH75" i="2"/>
  <c r="AH74" i="2"/>
  <c r="AH73" i="2"/>
  <c r="U51" i="2" l="1"/>
  <c r="U55" i="2" s="1"/>
  <c r="W52" i="2"/>
  <c r="W51" i="2"/>
  <c r="U48" i="2"/>
  <c r="U49" i="2" s="1"/>
  <c r="W48" i="2"/>
  <c r="W49" i="2" s="1"/>
  <c r="AJ77" i="2"/>
  <c r="AK77" i="2"/>
  <c r="H69" i="2"/>
  <c r="W55" i="2" l="1"/>
  <c r="Z49" i="2"/>
  <c r="Y49" i="2"/>
  <c r="I70" i="2"/>
  <c r="H70" i="2"/>
  <c r="Z50" i="2" l="1"/>
  <c r="K13" i="2"/>
  <c r="K11" i="2"/>
  <c r="P48" i="2" l="1"/>
  <c r="N48" i="2"/>
  <c r="K19" i="2" l="1"/>
  <c r="K18" i="2"/>
  <c r="K16" i="2"/>
  <c r="K15" i="2"/>
  <c r="K14" i="2"/>
  <c r="K12" i="2"/>
  <c r="K10" i="2"/>
  <c r="K48" i="2" l="1"/>
  <c r="AK71" i="2"/>
  <c r="AI75" i="2" l="1"/>
  <c r="AI77" i="2" s="1"/>
  <c r="AH76" i="2"/>
  <c r="AH77" i="2" s="1"/>
  <c r="BU20" i="2"/>
  <c r="BU21" i="2"/>
  <c r="BU26" i="2"/>
  <c r="BV28" i="2"/>
  <c r="BU24" i="2"/>
  <c r="BW24" i="2" s="1"/>
  <c r="BV12" i="2"/>
  <c r="BV20" i="2"/>
  <c r="BU25" i="2"/>
  <c r="BW25" i="2" s="1"/>
  <c r="BU28" i="2"/>
  <c r="BW28" i="2" s="1"/>
  <c r="BU27" i="2"/>
  <c r="BW27" i="2" s="1"/>
  <c r="BU22" i="2"/>
  <c r="BW22" i="2" s="1"/>
  <c r="BV24" i="2"/>
  <c r="BU16" i="2"/>
  <c r="BU19" i="2"/>
  <c r="BV19" i="2"/>
  <c r="BU23" i="2"/>
  <c r="BW23" i="2" s="1"/>
  <c r="BV22" i="2"/>
  <c r="BV26" i="2"/>
  <c r="BV23" i="2"/>
  <c r="BV14" i="2"/>
  <c r="BU17" i="2"/>
  <c r="BV17" i="2"/>
  <c r="BV51" i="2" s="1"/>
  <c r="BU12" i="2"/>
  <c r="BV25" i="2"/>
  <c r="BU15" i="2"/>
  <c r="BV27" i="2"/>
  <c r="BV21" i="2"/>
  <c r="BV16" i="2"/>
  <c r="BU13" i="2"/>
  <c r="BU11" i="2"/>
  <c r="BW11" i="2" s="1"/>
  <c r="BV15" i="2"/>
  <c r="BU18" i="2"/>
  <c r="BV11" i="2"/>
  <c r="BV63" i="2" s="1"/>
  <c r="BV64" i="2" s="1"/>
  <c r="BU14" i="2"/>
  <c r="BV18" i="2"/>
  <c r="BV50" i="2" s="1"/>
  <c r="BV13" i="2"/>
  <c r="BT27" i="2" l="1"/>
  <c r="BV57" i="2"/>
  <c r="BV59" i="2" s="1"/>
  <c r="BT28" i="2"/>
  <c r="AI71" i="2"/>
  <c r="BU63" i="2"/>
  <c r="BU64" i="2" s="1"/>
  <c r="BT18" i="2"/>
  <c r="BT50" i="2" s="1"/>
  <c r="BT17" i="2"/>
  <c r="BT51" i="2" s="1"/>
  <c r="BT13" i="2"/>
  <c r="BT19" i="2"/>
  <c r="BW19" i="2"/>
  <c r="BT15" i="2"/>
  <c r="BW15" i="2"/>
  <c r="BW53" i="2" s="1"/>
  <c r="BT12" i="2"/>
  <c r="BW12" i="2"/>
  <c r="BT23" i="2"/>
  <c r="BW16" i="2"/>
  <c r="BU51" i="2"/>
  <c r="BW17" i="2"/>
  <c r="BW51" i="2" s="1"/>
  <c r="BV52" i="2"/>
  <c r="BT24" i="2"/>
  <c r="BW18" i="2"/>
  <c r="BW50" i="2" s="1"/>
  <c r="BV67" i="2"/>
  <c r="BV69" i="2" s="1"/>
  <c r="BW14" i="2"/>
  <c r="BU67" i="2"/>
  <c r="BU69" i="2" s="1"/>
  <c r="BW13" i="2"/>
  <c r="BW67" i="2" s="1"/>
  <c r="BW69" i="2" s="1"/>
  <c r="BT21" i="2"/>
  <c r="AH71" i="2"/>
  <c r="BW21" i="2"/>
  <c r="BT25" i="2"/>
  <c r="BT26" i="2"/>
  <c r="BT11" i="2"/>
  <c r="BT63" i="2" s="1"/>
  <c r="BT64" i="2" s="1"/>
  <c r="BT22" i="2"/>
  <c r="AJ71" i="2"/>
  <c r="AJ78" i="2" s="1"/>
  <c r="BT20" i="2"/>
  <c r="BU50" i="2"/>
  <c r="BT16" i="2"/>
  <c r="BU52" i="2"/>
  <c r="BU48" i="2"/>
  <c r="BU53" i="2"/>
  <c r="BW26" i="2"/>
  <c r="BU57" i="2"/>
  <c r="BU59" i="2" s="1"/>
  <c r="BT14" i="2"/>
  <c r="BT57" i="2" s="1"/>
  <c r="BT59" i="2" s="1"/>
  <c r="BW20" i="2"/>
  <c r="BW63" i="2" s="1"/>
  <c r="BW64" i="2" s="1"/>
  <c r="BT67" i="2" l="1"/>
  <c r="BT69" i="2" s="1"/>
  <c r="BW52" i="2"/>
  <c r="BW54" i="2" s="1"/>
  <c r="AH78" i="2"/>
  <c r="BW57" i="2"/>
  <c r="BW59" i="2" s="1"/>
  <c r="BT52" i="2"/>
  <c r="BW48" i="2"/>
  <c r="BU54" i="2"/>
  <c r="BU70" i="2" s="1"/>
  <c r="BW70" i="2" l="1"/>
  <c r="AE48" i="2" l="1"/>
  <c r="AE53" i="2"/>
  <c r="AE54" i="2" s="1"/>
  <c r="AE70" i="2" s="1"/>
  <c r="AC53" i="2"/>
  <c r="AC54" i="2" s="1"/>
  <c r="AC70" i="2" s="1"/>
  <c r="AC10" i="2"/>
  <c r="AC48" i="2" s="1"/>
  <c r="BV10" i="2"/>
  <c r="BT10" i="2" s="1"/>
  <c r="BV53" i="2"/>
  <c r="BV54" i="2" s="1"/>
  <c r="BV70" i="2" s="1"/>
  <c r="BV48" i="2" l="1"/>
  <c r="BT53" i="2"/>
  <c r="BT54" i="2" s="1"/>
  <c r="BT70" i="2" s="1"/>
  <c r="BT48" i="2"/>
</calcChain>
</file>

<file path=xl/comments1.xml><?xml version="1.0" encoding="utf-8"?>
<comments xmlns="http://schemas.openxmlformats.org/spreadsheetml/2006/main">
  <authors>
    <author>作成者</author>
  </authors>
  <commentList>
    <comment ref="U11" authorId="0" shapeId="0">
      <text>
        <r>
          <rPr>
            <b/>
            <sz val="20"/>
            <color indexed="81"/>
            <rFont val="メイリオ"/>
            <family val="3"/>
            <charset val="128"/>
          </rPr>
          <t>ＬＰガスは1.299を乗じてＡ重油に換算した数値を入力</t>
        </r>
      </text>
    </comment>
    <comment ref="U13" authorId="0" shapeId="0">
      <text>
        <r>
          <rPr>
            <b/>
            <sz val="20"/>
            <color indexed="81"/>
            <rFont val="メイリオ"/>
            <family val="3"/>
            <charset val="128"/>
          </rPr>
          <t>ＬＮＧは1.560を乗じてＡ重油に換算した数値を入力</t>
        </r>
      </text>
    </comment>
    <comment ref="U14" authorId="0" shapeId="0">
      <text>
        <r>
          <rPr>
            <b/>
            <sz val="20"/>
            <color indexed="81"/>
            <rFont val="メイリオ"/>
            <family val="3"/>
            <charset val="128"/>
          </rPr>
          <t>灯油は0.939を乗じてＡ重油に換算した数値を入力</t>
        </r>
      </text>
    </comment>
  </commentList>
</comments>
</file>

<file path=xl/sharedStrings.xml><?xml version="1.0" encoding="utf-8"?>
<sst xmlns="http://schemas.openxmlformats.org/spreadsheetml/2006/main" count="241" uniqueCount="77">
  <si>
    <t>支援対象者名</t>
    <rPh sb="0" eb="5">
      <t>シエンタイショウシャ</t>
    </rPh>
    <rPh sb="5" eb="6">
      <t>メイ</t>
    </rPh>
    <phoneticPr fontId="1"/>
  </si>
  <si>
    <t>氏名</t>
    <rPh sb="0" eb="2">
      <t>シメイ</t>
    </rPh>
    <phoneticPr fontId="1"/>
  </si>
  <si>
    <t>コース</t>
    <phoneticPr fontId="1"/>
  </si>
  <si>
    <t>油種</t>
    <rPh sb="0" eb="2">
      <t>ユシュ</t>
    </rPh>
    <phoneticPr fontId="1"/>
  </si>
  <si>
    <t>現在</t>
    <rPh sb="0" eb="2">
      <t>ゲンザイ</t>
    </rPh>
    <phoneticPr fontId="1"/>
  </si>
  <si>
    <t>目標</t>
    <rPh sb="0" eb="2">
      <t>モクヒョウ</t>
    </rPh>
    <phoneticPr fontId="1"/>
  </si>
  <si>
    <t>170%</t>
  </si>
  <si>
    <t>Ａ重油</t>
    <rPh sb="1" eb="3">
      <t>ジュウユ</t>
    </rPh>
    <phoneticPr fontId="1"/>
  </si>
  <si>
    <t>150%</t>
  </si>
  <si>
    <t>灯油</t>
    <rPh sb="0" eb="2">
      <t>トウユ</t>
    </rPh>
    <phoneticPr fontId="1"/>
  </si>
  <si>
    <t>130%</t>
  </si>
  <si>
    <t>温室面積（a）</t>
    <rPh sb="0" eb="2">
      <t>オンシツ</t>
    </rPh>
    <rPh sb="2" eb="4">
      <t>メンセキ</t>
    </rPh>
    <phoneticPr fontId="1"/>
  </si>
  <si>
    <t>住所</t>
    <rPh sb="0" eb="2">
      <t>ジュウショ</t>
    </rPh>
    <phoneticPr fontId="1"/>
  </si>
  <si>
    <t>納付日</t>
    <rPh sb="0" eb="2">
      <t>ノウフ</t>
    </rPh>
    <rPh sb="2" eb="3">
      <t>ビ</t>
    </rPh>
    <phoneticPr fontId="1"/>
  </si>
  <si>
    <t>納付日</t>
    <rPh sb="0" eb="3">
      <t>ノウフビ</t>
    </rPh>
    <phoneticPr fontId="1"/>
  </si>
  <si>
    <t>代表者役職・氏名</t>
    <rPh sb="0" eb="3">
      <t>ダイヒョウシャ</t>
    </rPh>
    <rPh sb="3" eb="5">
      <t>ヤクショク</t>
    </rPh>
    <rPh sb="6" eb="8">
      <t>シメイ</t>
    </rPh>
    <phoneticPr fontId="1"/>
  </si>
  <si>
    <t>ＬＰガス</t>
  </si>
  <si>
    <t>ＬＰガス</t>
    <phoneticPr fontId="1"/>
  </si>
  <si>
    <t>ＬＮＧ</t>
    <phoneticPr fontId="1"/>
  </si>
  <si>
    <t>第１回納付
（円）②</t>
    <rPh sb="0" eb="1">
      <t>ダイ</t>
    </rPh>
    <rPh sb="2" eb="3">
      <t>カイ</t>
    </rPh>
    <rPh sb="3" eb="5">
      <t>ノウフ</t>
    </rPh>
    <rPh sb="7" eb="8">
      <t>エン</t>
    </rPh>
    <phoneticPr fontId="1"/>
  </si>
  <si>
    <t>第２回納付
（円）③</t>
    <phoneticPr fontId="1"/>
  </si>
  <si>
    <t>R5事業年度　施設園芸セーフティネット構築事業管理シート</t>
    <rPh sb="2" eb="6">
      <t>ジギョウネンド</t>
    </rPh>
    <rPh sb="7" eb="9">
      <t>シセツ</t>
    </rPh>
    <rPh sb="9" eb="11">
      <t>エンゲイ</t>
    </rPh>
    <rPh sb="19" eb="23">
      <t>コウチクジギョウ</t>
    </rPh>
    <rPh sb="23" eb="25">
      <t>カンリ</t>
    </rPh>
    <phoneticPr fontId="1"/>
  </si>
  <si>
    <t>計</t>
    <rPh sb="0" eb="1">
      <t>ケイ</t>
    </rPh>
    <phoneticPr fontId="1"/>
  </si>
  <si>
    <t>合計</t>
    <rPh sb="0" eb="2">
      <t>ゴウケイ</t>
    </rPh>
    <phoneticPr fontId="1"/>
  </si>
  <si>
    <t>補填金合計</t>
    <rPh sb="0" eb="3">
      <t>ホテンキン</t>
    </rPh>
    <rPh sb="3" eb="5">
      <t>ゴウケイ</t>
    </rPh>
    <phoneticPr fontId="1"/>
  </si>
  <si>
    <t>小計</t>
    <rPh sb="0" eb="2">
      <t>ショウケイ</t>
    </rPh>
    <phoneticPr fontId="1"/>
  </si>
  <si>
    <t>Ａ重油換算値
（ﾘｯﾄﾙ)</t>
    <rPh sb="0" eb="3">
      <t>アジュウユ</t>
    </rPh>
    <rPh sb="3" eb="5">
      <t>カンザン</t>
    </rPh>
    <rPh sb="5" eb="6">
      <t>チ</t>
    </rPh>
    <phoneticPr fontId="1"/>
  </si>
  <si>
    <t>燃料使用量</t>
    <rPh sb="0" eb="2">
      <t>ネンリョウ</t>
    </rPh>
    <rPh sb="2" eb="5">
      <t>シヨウリョウ</t>
    </rPh>
    <phoneticPr fontId="1"/>
  </si>
  <si>
    <t>対象期間</t>
    <rPh sb="0" eb="2">
      <t>タイショウ</t>
    </rPh>
    <rPh sb="2" eb="4">
      <t>キカン</t>
    </rPh>
    <phoneticPr fontId="1"/>
  </si>
  <si>
    <t>＜燃料購入予定数量＞</t>
    <rPh sb="1" eb="3">
      <t>ネンリョウ</t>
    </rPh>
    <rPh sb="3" eb="9">
      <t>コウニュウヨテイスウリョウ</t>
    </rPh>
    <phoneticPr fontId="1"/>
  </si>
  <si>
    <t>＜積立金額＞</t>
    <rPh sb="1" eb="3">
      <t>ツミタテ</t>
    </rPh>
    <rPh sb="3" eb="4">
      <t>キン</t>
    </rPh>
    <rPh sb="4" eb="5">
      <t>ガク</t>
    </rPh>
    <phoneticPr fontId="1"/>
  </si>
  <si>
    <t>追加等整理欄</t>
    <rPh sb="0" eb="3">
      <t>ツイカトウ</t>
    </rPh>
    <rPh sb="3" eb="6">
      <t>セイリラン</t>
    </rPh>
    <phoneticPr fontId="1"/>
  </si>
  <si>
    <t>追加</t>
    <rPh sb="0" eb="2">
      <t>ツイカ</t>
    </rPh>
    <phoneticPr fontId="1"/>
  </si>
  <si>
    <t>生産量</t>
    <rPh sb="0" eb="3">
      <t>セイサンリョウ</t>
    </rPh>
    <phoneticPr fontId="1"/>
  </si>
  <si>
    <t>品目</t>
    <rPh sb="0" eb="2">
      <t>ヒンモク</t>
    </rPh>
    <phoneticPr fontId="1"/>
  </si>
  <si>
    <t>現在（㎏）</t>
    <rPh sb="0" eb="2">
      <t>ゲンザイ</t>
    </rPh>
    <phoneticPr fontId="1"/>
  </si>
  <si>
    <t>目標（㎏）</t>
    <rPh sb="0" eb="2">
      <t>モクヒョウ</t>
    </rPh>
    <phoneticPr fontId="1"/>
  </si>
  <si>
    <t>10a当たり</t>
  </si>
  <si>
    <t>（記入の留意事項）</t>
    <rPh sb="1" eb="3">
      <t>キニュウ</t>
    </rPh>
    <rPh sb="4" eb="6">
      <t>リュウイ</t>
    </rPh>
    <rPh sb="6" eb="8">
      <t>ジコウ</t>
    </rPh>
    <phoneticPr fontId="3"/>
  </si>
  <si>
    <t>・農家個人ごとの整理番号で整理。</t>
    <rPh sb="1" eb="3">
      <t>ノウカ</t>
    </rPh>
    <rPh sb="3" eb="5">
      <t>コジン</t>
    </rPh>
    <rPh sb="8" eb="10">
      <t>セイリ</t>
    </rPh>
    <rPh sb="10" eb="12">
      <t>バンゴウ</t>
    </rPh>
    <rPh sb="13" eb="15">
      <t>セイリ</t>
    </rPh>
    <phoneticPr fontId="3"/>
  </si>
  <si>
    <t>・セーフティネットで複数燃料を対象にする農家は２行にわたって記載。２行目はセーフティネットの当該燃料に係る必要事項のみの記入で可。</t>
    <rPh sb="10" eb="12">
      <t>フクスウ</t>
    </rPh>
    <rPh sb="12" eb="14">
      <t>ネンリョウ</t>
    </rPh>
    <rPh sb="15" eb="17">
      <t>タイショウ</t>
    </rPh>
    <rPh sb="20" eb="22">
      <t>ノウカ</t>
    </rPh>
    <rPh sb="24" eb="25">
      <t>ギョウ</t>
    </rPh>
    <rPh sb="30" eb="32">
      <t>キサイ</t>
    </rPh>
    <rPh sb="34" eb="36">
      <t>ギョウメ</t>
    </rPh>
    <rPh sb="46" eb="48">
      <t>トウガイ</t>
    </rPh>
    <rPh sb="48" eb="50">
      <t>ネンリョウ</t>
    </rPh>
    <rPh sb="51" eb="52">
      <t>カカ</t>
    </rPh>
    <rPh sb="53" eb="55">
      <t>ヒツヨウ</t>
    </rPh>
    <rPh sb="55" eb="57">
      <t>ジコウ</t>
    </rPh>
    <rPh sb="60" eb="62">
      <t>キニュウ</t>
    </rPh>
    <rPh sb="63" eb="64">
      <t>カ</t>
    </rPh>
    <phoneticPr fontId="3"/>
  </si>
  <si>
    <t>省エネ等計画期間（目標年度）</t>
    <rPh sb="0" eb="1">
      <t>ショウ</t>
    </rPh>
    <rPh sb="3" eb="4">
      <t>トウ</t>
    </rPh>
    <rPh sb="4" eb="6">
      <t>ケイカク</t>
    </rPh>
    <rPh sb="6" eb="8">
      <t>キカン</t>
    </rPh>
    <rPh sb="9" eb="11">
      <t>モクヒョウ</t>
    </rPh>
    <rPh sb="11" eb="13">
      <t>ネンド</t>
    </rPh>
    <phoneticPr fontId="1"/>
  </si>
  <si>
    <t>単位生産量当たり</t>
    <phoneticPr fontId="1"/>
  </si>
  <si>
    <t>支援対象者番号</t>
    <rPh sb="0" eb="2">
      <t>シエン</t>
    </rPh>
    <rPh sb="2" eb="5">
      <t>タイショウシャ</t>
    </rPh>
    <rPh sb="5" eb="7">
      <t>バンゴウ</t>
    </rPh>
    <phoneticPr fontId="1"/>
  </si>
  <si>
    <t>＜現在値＞</t>
  </si>
  <si>
    <t>発動
基準価格</t>
    <phoneticPr fontId="6"/>
  </si>
  <si>
    <t>補填金積み立て単価</t>
    <rPh sb="0" eb="2">
      <t>ホテン</t>
    </rPh>
    <rPh sb="2" eb="3">
      <t>キン</t>
    </rPh>
    <rPh sb="3" eb="4">
      <t>ツ</t>
    </rPh>
    <rPh sb="5" eb="6">
      <t>タ</t>
    </rPh>
    <rPh sb="7" eb="9">
      <t>タンカ</t>
    </rPh>
    <phoneticPr fontId="6"/>
  </si>
  <si>
    <t>入力が必要なところ</t>
    <rPh sb="0" eb="2">
      <t>ニュウリョク</t>
    </rPh>
    <rPh sb="3" eb="5">
      <t>ヒツヨウ</t>
    </rPh>
    <phoneticPr fontId="3"/>
  </si>
  <si>
    <t>プルダウンリストから選択</t>
    <rPh sb="10" eb="12">
      <t>センタク</t>
    </rPh>
    <phoneticPr fontId="3"/>
  </si>
  <si>
    <t>計算式による自動計算</t>
    <rPh sb="0" eb="3">
      <t>ケイサンシキ</t>
    </rPh>
    <rPh sb="6" eb="8">
      <t>ジドウ</t>
    </rPh>
    <rPh sb="8" eb="10">
      <t>ケイサン</t>
    </rPh>
    <phoneticPr fontId="3"/>
  </si>
  <si>
    <t>農家番号</t>
    <rPh sb="0" eb="2">
      <t>ノウカ</t>
    </rPh>
    <rPh sb="2" eb="4">
      <t>バンゴウ</t>
    </rPh>
    <phoneticPr fontId="1"/>
  </si>
  <si>
    <r>
      <t>・「追加等整理欄」は、</t>
    </r>
    <r>
      <rPr>
        <sz val="11"/>
        <color rgb="FFFF0000"/>
        <rFont val="メイリオ"/>
        <family val="3"/>
        <charset val="128"/>
      </rPr>
      <t>４</t>
    </r>
    <r>
      <rPr>
        <sz val="11"/>
        <color theme="1"/>
        <rFont val="メイリオ"/>
        <family val="3"/>
        <charset val="128"/>
      </rPr>
      <t>事業年度中に契約更新済みの支援対象者に、</t>
    </r>
    <r>
      <rPr>
        <sz val="11"/>
        <color rgb="FFFF0000"/>
        <rFont val="メイリオ"/>
        <family val="3"/>
        <charset val="128"/>
      </rPr>
      <t>５</t>
    </r>
    <r>
      <rPr>
        <sz val="11"/>
        <color theme="1"/>
        <rFont val="メイリオ"/>
        <family val="3"/>
        <charset val="128"/>
      </rPr>
      <t>事業年度新規に追加する農家がある場合「追加」と記載。その他解約等の整理に活用。</t>
    </r>
    <rPh sb="2" eb="4">
      <t>ツイカ</t>
    </rPh>
    <rPh sb="4" eb="5">
      <t>トウ</t>
    </rPh>
    <rPh sb="5" eb="7">
      <t>セイリ</t>
    </rPh>
    <rPh sb="7" eb="8">
      <t>ラン</t>
    </rPh>
    <rPh sb="12" eb="14">
      <t>ジギョウ</t>
    </rPh>
    <rPh sb="14" eb="16">
      <t>ネンド</t>
    </rPh>
    <rPh sb="16" eb="17">
      <t>チュウ</t>
    </rPh>
    <rPh sb="18" eb="20">
      <t>ケイヤク</t>
    </rPh>
    <rPh sb="20" eb="22">
      <t>コウシン</t>
    </rPh>
    <rPh sb="22" eb="23">
      <t>ズ</t>
    </rPh>
    <rPh sb="25" eb="27">
      <t>シエン</t>
    </rPh>
    <rPh sb="27" eb="30">
      <t>タイショウシャ</t>
    </rPh>
    <rPh sb="33" eb="35">
      <t>ジギョウ</t>
    </rPh>
    <rPh sb="35" eb="37">
      <t>ネンド</t>
    </rPh>
    <rPh sb="37" eb="39">
      <t>シンキ</t>
    </rPh>
    <rPh sb="40" eb="42">
      <t>ツイカ</t>
    </rPh>
    <rPh sb="44" eb="46">
      <t>ノウカ</t>
    </rPh>
    <rPh sb="49" eb="51">
      <t>バアイ</t>
    </rPh>
    <rPh sb="52" eb="54">
      <t>ツイカ</t>
    </rPh>
    <rPh sb="56" eb="58">
      <t>キサイ</t>
    </rPh>
    <phoneticPr fontId="3"/>
  </si>
  <si>
    <r>
      <rPr>
        <u/>
        <sz val="11"/>
        <color rgb="FFFF0000"/>
        <rFont val="メイリオ"/>
        <family val="3"/>
        <charset val="128"/>
      </rPr>
      <t>・Ｒ３</t>
    </r>
    <r>
      <rPr>
        <u/>
        <sz val="11"/>
        <color theme="1"/>
        <rFont val="メイリオ"/>
        <family val="3"/>
        <charset val="128"/>
      </rPr>
      <t>又は</t>
    </r>
    <r>
      <rPr>
        <u/>
        <sz val="11"/>
        <color rgb="FFFF0000"/>
        <rFont val="メイリオ"/>
        <family val="3"/>
        <charset val="128"/>
      </rPr>
      <t>Ｒ４</t>
    </r>
    <r>
      <rPr>
        <u/>
        <sz val="11"/>
        <color theme="1"/>
        <rFont val="メイリオ"/>
        <family val="3"/>
        <charset val="128"/>
      </rPr>
      <t>事業年度から参加した農家で離農以外の理由で解約等を行った場合にあっては</t>
    </r>
    <r>
      <rPr>
        <sz val="11"/>
        <color theme="1"/>
        <rFont val="メイリオ"/>
        <family val="3"/>
        <charset val="128"/>
      </rPr>
      <t>、温室面積、燃料使用量及び生産量欄は、</t>
    </r>
    <r>
      <rPr>
        <u/>
        <sz val="11"/>
        <color theme="1"/>
        <rFont val="メイリオ"/>
        <family val="3"/>
        <charset val="128"/>
      </rPr>
      <t>解約前の計数をそのまま残しておくこと。</t>
    </r>
    <rPh sb="3" eb="4">
      <t>マタ</t>
    </rPh>
    <rPh sb="7" eb="11">
      <t>ジギョウネンド</t>
    </rPh>
    <rPh sb="13" eb="15">
      <t>サンカ</t>
    </rPh>
    <rPh sb="17" eb="19">
      <t>ノウカ</t>
    </rPh>
    <rPh sb="20" eb="22">
      <t>リノウ</t>
    </rPh>
    <rPh sb="22" eb="24">
      <t>イガイ</t>
    </rPh>
    <rPh sb="25" eb="27">
      <t>リユウ</t>
    </rPh>
    <rPh sb="28" eb="30">
      <t>カイヤク</t>
    </rPh>
    <rPh sb="30" eb="31">
      <t>トウ</t>
    </rPh>
    <rPh sb="32" eb="33">
      <t>オコナ</t>
    </rPh>
    <rPh sb="35" eb="37">
      <t>バアイ</t>
    </rPh>
    <rPh sb="43" eb="47">
      <t>オンシツメンセキ</t>
    </rPh>
    <rPh sb="48" eb="53">
      <t>ネンリョウシヨウリョウ</t>
    </rPh>
    <rPh sb="53" eb="54">
      <t>オヨ</t>
    </rPh>
    <rPh sb="55" eb="58">
      <t>セイサンリョウ</t>
    </rPh>
    <rPh sb="58" eb="59">
      <t>ラン</t>
    </rPh>
    <rPh sb="61" eb="64">
      <t>カイヤクマエ</t>
    </rPh>
    <rPh sb="65" eb="67">
      <t>ケイスウ</t>
    </rPh>
    <rPh sb="72" eb="73">
      <t>ノコ</t>
    </rPh>
    <phoneticPr fontId="3"/>
  </si>
  <si>
    <r>
      <rPr>
        <u/>
        <sz val="11"/>
        <color theme="1"/>
        <rFont val="メイリオ"/>
        <family val="3"/>
        <charset val="128"/>
      </rPr>
      <t>・離農又は何らかの理由により省エネルギー等対策推進計画から離脱した場合には</t>
    </r>
    <r>
      <rPr>
        <sz val="11"/>
        <color theme="1"/>
        <rFont val="メイリオ"/>
        <family val="3"/>
        <charset val="128"/>
      </rPr>
      <t>、</t>
    </r>
    <r>
      <rPr>
        <b/>
        <u/>
        <sz val="11"/>
        <color theme="1"/>
        <rFont val="メイリオ"/>
        <family val="3"/>
        <charset val="128"/>
      </rPr>
      <t>温室面積及び燃油使用量の現在欄</t>
    </r>
    <r>
      <rPr>
        <sz val="11"/>
        <color theme="1"/>
        <rFont val="メイリオ"/>
        <family val="3"/>
        <charset val="128"/>
      </rPr>
      <t>の計数はそのまま残しておき、目標欄は「０」にすること。</t>
    </r>
    <rPh sb="1" eb="3">
      <t>リノウ</t>
    </rPh>
    <rPh sb="3" eb="4">
      <t>マタ</t>
    </rPh>
    <rPh sb="5" eb="6">
      <t>ナン</t>
    </rPh>
    <rPh sb="9" eb="11">
      <t>リユウ</t>
    </rPh>
    <rPh sb="14" eb="15">
      <t>ショウ</t>
    </rPh>
    <rPh sb="20" eb="21">
      <t>トウ</t>
    </rPh>
    <rPh sb="21" eb="23">
      <t>タイサク</t>
    </rPh>
    <rPh sb="23" eb="25">
      <t>スイシン</t>
    </rPh>
    <rPh sb="25" eb="27">
      <t>ケイカク</t>
    </rPh>
    <rPh sb="29" eb="31">
      <t>リダツ</t>
    </rPh>
    <rPh sb="33" eb="35">
      <t>バアイ</t>
    </rPh>
    <rPh sb="38" eb="40">
      <t>オンシツ</t>
    </rPh>
    <rPh sb="40" eb="42">
      <t>メンセキ</t>
    </rPh>
    <rPh sb="42" eb="43">
      <t>オヨ</t>
    </rPh>
    <rPh sb="44" eb="46">
      <t>ネンユ</t>
    </rPh>
    <rPh sb="46" eb="49">
      <t>シヨウリョウ</t>
    </rPh>
    <rPh sb="50" eb="52">
      <t>ゲンザイ</t>
    </rPh>
    <rPh sb="52" eb="53">
      <t>ラン</t>
    </rPh>
    <phoneticPr fontId="3"/>
  </si>
  <si>
    <t>R4末残高
（円）①</t>
    <rPh sb="2" eb="3">
      <t>マツ</t>
    </rPh>
    <rPh sb="3" eb="5">
      <t>ザンダカ</t>
    </rPh>
    <rPh sb="7" eb="8">
      <t>エン</t>
    </rPh>
    <phoneticPr fontId="1"/>
  </si>
  <si>
    <t>燃料購入予定数量
（ﾘｯﾄﾙ、㎏、㎥)</t>
    <rPh sb="0" eb="2">
      <t>ネンリョウ</t>
    </rPh>
    <rPh sb="2" eb="4">
      <t>コウニュウ</t>
    </rPh>
    <rPh sb="4" eb="6">
      <t>ヨテイ</t>
    </rPh>
    <rPh sb="6" eb="8">
      <t>スウリョウ</t>
    </rPh>
    <phoneticPr fontId="1"/>
  </si>
  <si>
    <t>R5積立金額（円）</t>
    <rPh sb="2" eb="4">
      <t>ツミタテ</t>
    </rPh>
    <rPh sb="4" eb="6">
      <t>キンガク</t>
    </rPh>
    <rPh sb="7" eb="8">
      <t>エン</t>
    </rPh>
    <phoneticPr fontId="1"/>
  </si>
  <si>
    <t>積立単価</t>
    <rPh sb="0" eb="2">
      <t>ツミタテ</t>
    </rPh>
    <rPh sb="2" eb="4">
      <t>タンカ</t>
    </rPh>
    <phoneticPr fontId="1"/>
  </si>
  <si>
    <t>積立金納付額①+②+③</t>
    <rPh sb="0" eb="3">
      <t>ツミタテキン</t>
    </rPh>
    <rPh sb="3" eb="5">
      <t>ノウフ</t>
    </rPh>
    <rPh sb="5" eb="6">
      <t>ガク</t>
    </rPh>
    <phoneticPr fontId="1"/>
  </si>
  <si>
    <t>補助金所要見込額(円）</t>
    <rPh sb="0" eb="3">
      <t>ホジョキン</t>
    </rPh>
    <rPh sb="3" eb="5">
      <t>ショヨウ</t>
    </rPh>
    <rPh sb="5" eb="7">
      <t>ミコミ</t>
    </rPh>
    <rPh sb="7" eb="8">
      <t>ガク</t>
    </rPh>
    <rPh sb="9" eb="10">
      <t>エン</t>
    </rPh>
    <phoneticPr fontId="1"/>
  </si>
  <si>
    <t>現在
（ﾘｯﾄﾙ、㎏、㎥)</t>
    <rPh sb="0" eb="2">
      <t>ゲンザイ</t>
    </rPh>
    <phoneticPr fontId="1"/>
  </si>
  <si>
    <t>目標
（ﾘｯﾄﾙ、㎏、㎥)</t>
    <rPh sb="0" eb="2">
      <t>モクヒョウ</t>
    </rPh>
    <phoneticPr fontId="1"/>
  </si>
  <si>
    <t>計</t>
    <rPh sb="0" eb="1">
      <t>ケイ</t>
    </rPh>
    <phoneticPr fontId="1"/>
  </si>
  <si>
    <t>＜目標＞</t>
    <phoneticPr fontId="1"/>
  </si>
  <si>
    <t>Ａ重油換算値</t>
    <rPh sb="0" eb="3">
      <t>アジュウユ</t>
    </rPh>
    <rPh sb="3" eb="5">
      <t>カンザン</t>
    </rPh>
    <rPh sb="5" eb="6">
      <t>チ</t>
    </rPh>
    <phoneticPr fontId="1"/>
  </si>
  <si>
    <t>補てん金単価</t>
    <rPh sb="0" eb="1">
      <t>ホ</t>
    </rPh>
    <rPh sb="3" eb="4">
      <t>キン</t>
    </rPh>
    <rPh sb="4" eb="6">
      <t>タンカ</t>
    </rPh>
    <phoneticPr fontId="3"/>
  </si>
  <si>
    <t>燃油購入実績（㍑）</t>
    <rPh sb="0" eb="2">
      <t>ネンユ</t>
    </rPh>
    <rPh sb="2" eb="4">
      <t>コウニュウ</t>
    </rPh>
    <rPh sb="4" eb="6">
      <t>ジッセキ</t>
    </rPh>
    <phoneticPr fontId="3"/>
  </si>
  <si>
    <t>補填金額（円）</t>
    <rPh sb="0" eb="2">
      <t>ホテン</t>
    </rPh>
    <rPh sb="2" eb="4">
      <t>キンガク</t>
    </rPh>
    <rPh sb="5" eb="6">
      <t>エン</t>
    </rPh>
    <phoneticPr fontId="3"/>
  </si>
  <si>
    <t>うち積立金</t>
    <rPh sb="2" eb="5">
      <t>ツミタテキン</t>
    </rPh>
    <phoneticPr fontId="3"/>
  </si>
  <si>
    <t>うち補助金</t>
    <rPh sb="2" eb="5">
      <t>ホジョキン</t>
    </rPh>
    <phoneticPr fontId="3"/>
  </si>
  <si>
    <t>合計</t>
    <rPh sb="0" eb="2">
      <t>ゴウケイ</t>
    </rPh>
    <phoneticPr fontId="3"/>
  </si>
  <si>
    <t>積立残高</t>
    <rPh sb="0" eb="2">
      <t>ツミタテ</t>
    </rPh>
    <rPh sb="2" eb="4">
      <t>ザンダカ</t>
    </rPh>
    <phoneticPr fontId="1"/>
  </si>
  <si>
    <t>＜農業者件数＞</t>
    <rPh sb="1" eb="3">
      <t>ノウギョウ</t>
    </rPh>
    <rPh sb="3" eb="6">
      <t>シャケンスウ</t>
    </rPh>
    <phoneticPr fontId="1"/>
  </si>
  <si>
    <t>別紙１</t>
    <rPh sb="0" eb="2">
      <t>ベッシ</t>
    </rPh>
    <phoneticPr fontId="1"/>
  </si>
  <si>
    <t>発動基準率％</t>
    <rPh sb="0" eb="2">
      <t>ハツドウ</t>
    </rPh>
    <rPh sb="2" eb="5">
      <t>キジュンリツ</t>
    </rPh>
    <phoneticPr fontId="3"/>
  </si>
  <si>
    <t>ＬＮＧ</t>
  </si>
  <si>
    <t>燃油補填
積立必要額（円）</t>
    <rPh sb="0" eb="2">
      <t>ネンユ</t>
    </rPh>
    <rPh sb="2" eb="4">
      <t>ホテン</t>
    </rPh>
    <rPh sb="5" eb="7">
      <t>ツミタテ</t>
    </rPh>
    <rPh sb="7" eb="9">
      <t>ヒツヨウ</t>
    </rPh>
    <rPh sb="9" eb="10">
      <t>ガク</t>
    </rPh>
    <rPh sb="11" eb="1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</si>
</sst>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_ "/>
    <numFmt numFmtId="177" formatCode="#,##0_ "/>
    <numFmt numFmtId="178" formatCode="General&quot;事&quot;&quot;業&quot;&quot;年&quot;&quot;度&quot;"/>
    <numFmt numFmtId="179" formatCode="General&quot;月&quot;"/>
    <numFmt numFmtId="180" formatCode="&quot;翌&quot;General&quot;月&quot;"/>
    <numFmt numFmtId="181" formatCode="0.0"/>
    <numFmt numFmtId="182" formatCode="General&quot;円&quot;\ℓ"/>
    <numFmt numFmtId="183" formatCode="General&quot;円&quot;&quot;㎏&quot;"/>
    <numFmt numFmtId="184" formatCode="General&quot;円&quot;&quot;㎥&quot;"/>
    <numFmt numFmtId="185" formatCode="#,##0.0;[Red]\-#,##0.0"/>
    <numFmt numFmtId="186" formatCode="0&quot;名&quot;"/>
    <numFmt numFmtId="187" formatCode="General&quot;名&quot;"/>
    <numFmt numFmtId="188" formatCode="#,##0.0_&quot;&quot;円&quot;&quot;/L&quot;\ "/>
    <numFmt numFmtId="189" formatCode="#,##0.0_&quot;&quot;円&quot;&quot;/kg&quot;\ "/>
    <numFmt numFmtId="190" formatCode="#,##0.0_&quot;&quot;円&quot;&quot;/㎥&quot;\ "/>
  </numFmts>
  <fonts count="24" x14ac:knownFonts="1">
    <font>
      <sz val="11"/>
      <color theme="1"/>
      <name val="游ゴシック"/>
      <family val="2"/>
      <scheme val="minor"/>
    </font>
    <font>
      <sz val="6"/>
      <name val="游ゴシック"/>
      <family val="3"/>
      <charset val="128"/>
      <scheme val="minor"/>
    </font>
    <font>
      <sz val="11"/>
      <color theme="1"/>
      <name val="游ゴシック"/>
      <family val="2"/>
      <scheme val="minor"/>
    </font>
    <font>
      <sz val="6"/>
      <name val="ＭＳ Ｐゴシック"/>
      <family val="3"/>
      <charset val="128"/>
    </font>
    <font>
      <sz val="10"/>
      <color theme="1"/>
      <name val="メイリオ"/>
      <family val="3"/>
      <charset val="128"/>
    </font>
    <font>
      <sz val="11"/>
      <color theme="1"/>
      <name val="メイリオ"/>
      <family val="3"/>
      <charset val="128"/>
    </font>
    <font>
      <sz val="6"/>
      <name val="游ゴシック"/>
      <family val="2"/>
      <charset val="128"/>
      <scheme val="minor"/>
    </font>
    <font>
      <b/>
      <sz val="22"/>
      <color theme="1"/>
      <name val="メイリオ"/>
      <family val="3"/>
      <charset val="128"/>
    </font>
    <font>
      <b/>
      <sz val="14"/>
      <color theme="1"/>
      <name val="メイリオ"/>
      <family val="3"/>
      <charset val="128"/>
    </font>
    <font>
      <sz val="11"/>
      <color rgb="FFFF0000"/>
      <name val="メイリオ"/>
      <family val="3"/>
      <charset val="128"/>
    </font>
    <font>
      <u/>
      <sz val="11"/>
      <color rgb="FFFF0000"/>
      <name val="メイリオ"/>
      <family val="3"/>
      <charset val="128"/>
    </font>
    <font>
      <u/>
      <sz val="11"/>
      <color theme="1"/>
      <name val="メイリオ"/>
      <family val="3"/>
      <charset val="128"/>
    </font>
    <font>
      <b/>
      <u/>
      <sz val="11"/>
      <color theme="1"/>
      <name val="メイリオ"/>
      <family val="3"/>
      <charset val="128"/>
    </font>
    <font>
      <b/>
      <sz val="11"/>
      <color rgb="FFFF0000"/>
      <name val="メイリオ"/>
      <family val="3"/>
      <charset val="128"/>
    </font>
    <font>
      <sz val="11"/>
      <name val="メイリオ"/>
      <family val="3"/>
      <charset val="128"/>
    </font>
    <font>
      <sz val="11"/>
      <color rgb="FFC00000"/>
      <name val="メイリオ"/>
      <family val="3"/>
      <charset val="128"/>
    </font>
    <font>
      <b/>
      <sz val="11"/>
      <color theme="1"/>
      <name val="メイリオ"/>
      <family val="3"/>
      <charset val="128"/>
    </font>
    <font>
      <b/>
      <sz val="20"/>
      <color indexed="81"/>
      <name val="メイリオ"/>
      <family val="3"/>
      <charset val="128"/>
    </font>
    <font>
      <sz val="9"/>
      <color rgb="FFFF0000"/>
      <name val="メイリオ"/>
      <family val="3"/>
      <charset val="128"/>
    </font>
    <font>
      <b/>
      <sz val="26"/>
      <color theme="1"/>
      <name val="メイリオ"/>
      <family val="3"/>
      <charset val="128"/>
    </font>
    <font>
      <sz val="10"/>
      <name val="メイリオ"/>
      <family val="3"/>
      <charset val="128"/>
    </font>
    <font>
      <sz val="14"/>
      <color theme="1"/>
      <name val="メイリオ"/>
      <family val="3"/>
      <charset val="128"/>
    </font>
    <font>
      <sz val="11"/>
      <color theme="1"/>
      <name val="Meiryo UI"/>
      <family val="3"/>
      <charset val="128"/>
    </font>
    <font>
      <sz val="11"/>
      <color theme="1"/>
      <name val="游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medium">
        <color indexed="64"/>
      </left>
      <right style="thin">
        <color indexed="64"/>
      </right>
      <top/>
      <bottom style="double">
        <color indexed="64"/>
      </bottom>
      <diagonal/>
    </border>
  </borders>
  <cellStyleXfs count="3">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00">
    <xf numFmtId="0" fontId="0" fillId="0" borderId="0" xfId="0"/>
    <xf numFmtId="0" fontId="0" fillId="0" borderId="0" xfId="0" applyAlignment="1">
      <alignment horizontal="center" vertical="center" shrinkToFit="1"/>
    </xf>
    <xf numFmtId="0" fontId="0" fillId="2" borderId="0" xfId="0" applyFill="1" applyAlignment="1">
      <alignment horizontal="center" vertical="center" shrinkToFit="1"/>
    </xf>
    <xf numFmtId="0" fontId="0" fillId="0" borderId="0" xfId="0" applyAlignment="1">
      <alignment vertical="center" shrinkToFit="1"/>
    </xf>
    <xf numFmtId="0" fontId="0" fillId="3" borderId="0" xfId="0" applyFill="1" applyAlignment="1">
      <alignment horizontal="center" vertical="center" shrinkToFit="1"/>
    </xf>
    <xf numFmtId="0" fontId="0" fillId="0" borderId="0" xfId="0" applyAlignment="1">
      <alignment vertical="center"/>
    </xf>
    <xf numFmtId="0" fontId="0" fillId="0" borderId="0" xfId="0" applyAlignment="1">
      <alignment horizontal="center" vertical="center" shrinkToFit="1"/>
    </xf>
    <xf numFmtId="0" fontId="0" fillId="0" borderId="0" xfId="0" applyAlignment="1">
      <alignment horizontal="center" vertical="center" shrinkToFit="1"/>
    </xf>
    <xf numFmtId="0" fontId="5" fillId="0" borderId="0" xfId="0" applyFont="1" applyAlignment="1">
      <alignment vertical="center"/>
    </xf>
    <xf numFmtId="0" fontId="5" fillId="5" borderId="5" xfId="0" applyFont="1" applyFill="1" applyBorder="1" applyAlignment="1">
      <alignment vertical="center"/>
    </xf>
    <xf numFmtId="0" fontId="5" fillId="6" borderId="5" xfId="0" applyFont="1" applyFill="1" applyBorder="1" applyAlignment="1">
      <alignment vertical="center"/>
    </xf>
    <xf numFmtId="0" fontId="5" fillId="5" borderId="1" xfId="0" applyFont="1" applyFill="1" applyBorder="1" applyAlignment="1">
      <alignment vertical="center"/>
    </xf>
    <xf numFmtId="0" fontId="5" fillId="6" borderId="1" xfId="0" applyFont="1" applyFill="1" applyBorder="1" applyAlignment="1">
      <alignment vertical="center"/>
    </xf>
    <xf numFmtId="0" fontId="5" fillId="0" borderId="0" xfId="0" applyFont="1" applyAlignment="1">
      <alignment horizontal="center" vertical="center" shrinkToFit="1"/>
    </xf>
    <xf numFmtId="0" fontId="7" fillId="0" borderId="0" xfId="0" applyFont="1" applyAlignment="1">
      <alignment vertical="center" shrinkToFit="1"/>
    </xf>
    <xf numFmtId="0" fontId="5" fillId="0" borderId="0" xfId="0" applyFont="1" applyAlignment="1">
      <alignment vertical="center" shrinkToFit="1"/>
    </xf>
    <xf numFmtId="0" fontId="7" fillId="0" borderId="0" xfId="0" applyFont="1" applyAlignment="1">
      <alignment horizontal="center" vertical="center" shrinkToFit="1"/>
    </xf>
    <xf numFmtId="0" fontId="8" fillId="0" borderId="0" xfId="0" applyFont="1" applyAlignment="1">
      <alignment horizontal="center" vertical="center" shrinkToFit="1"/>
    </xf>
    <xf numFmtId="0" fontId="4" fillId="0" borderId="30" xfId="0" applyFont="1" applyBorder="1" applyAlignment="1">
      <alignment horizontal="center" vertical="center" wrapText="1" shrinkToFit="1"/>
    </xf>
    <xf numFmtId="0" fontId="5" fillId="0" borderId="31" xfId="0" applyFont="1" applyBorder="1" applyAlignment="1">
      <alignment horizontal="center" vertical="center" shrinkToFit="1"/>
    </xf>
    <xf numFmtId="0" fontId="7" fillId="0" borderId="0" xfId="0" applyFont="1" applyAlignment="1">
      <alignment horizontal="left" vertical="center" shrinkToFit="1"/>
    </xf>
    <xf numFmtId="0" fontId="5" fillId="0" borderId="14" xfId="0" applyFont="1" applyBorder="1" applyAlignment="1">
      <alignment vertical="center" wrapText="1" shrinkToFit="1"/>
    </xf>
    <xf numFmtId="178" fontId="5" fillId="0" borderId="2" xfId="0" applyNumberFormat="1" applyFont="1" applyBorder="1" applyAlignment="1">
      <alignment horizontal="center" vertical="center" shrinkToFit="1"/>
    </xf>
    <xf numFmtId="178" fontId="5" fillId="6" borderId="2" xfId="0" applyNumberFormat="1" applyFont="1" applyFill="1" applyBorder="1" applyAlignment="1">
      <alignment horizontal="center" vertical="center" shrinkToFit="1"/>
    </xf>
    <xf numFmtId="179" fontId="5" fillId="0" borderId="2" xfId="0" applyNumberFormat="1" applyFont="1" applyBorder="1" applyAlignment="1">
      <alignment horizontal="center" vertical="center" shrinkToFit="1"/>
    </xf>
    <xf numFmtId="180" fontId="5" fillId="0" borderId="11" xfId="0" applyNumberFormat="1" applyFont="1" applyBorder="1" applyAlignment="1">
      <alignment horizontal="center" vertical="center" shrinkToFit="1"/>
    </xf>
    <xf numFmtId="0" fontId="5" fillId="0" borderId="0" xfId="0" applyFont="1" applyBorder="1" applyAlignment="1">
      <alignment vertical="center" wrapText="1" shrinkToFit="1"/>
    </xf>
    <xf numFmtId="0" fontId="5" fillId="0" borderId="30" xfId="0" applyFont="1" applyBorder="1" applyAlignment="1">
      <alignment vertical="center" wrapText="1" shrinkToFit="1"/>
    </xf>
    <xf numFmtId="0" fontId="5" fillId="0" borderId="29" xfId="0" applyFont="1" applyBorder="1" applyAlignment="1">
      <alignment horizontal="center" vertical="center" wrapText="1" shrinkToFit="1"/>
    </xf>
    <xf numFmtId="0" fontId="5" fillId="0" borderId="32" xfId="0" applyFont="1" applyBorder="1" applyAlignment="1">
      <alignment vertical="center" wrapText="1" shrinkToFit="1"/>
    </xf>
    <xf numFmtId="0" fontId="5" fillId="0" borderId="32" xfId="0" applyFont="1" applyBorder="1" applyAlignment="1">
      <alignment vertical="center" shrinkToFit="1"/>
    </xf>
    <xf numFmtId="0" fontId="5" fillId="0" borderId="14" xfId="0" applyFont="1" applyBorder="1" applyAlignment="1">
      <alignment horizontal="center" vertical="center" shrinkToFit="1"/>
    </xf>
    <xf numFmtId="0" fontId="5" fillId="0" borderId="1" xfId="0" applyFont="1" applyBorder="1" applyAlignment="1">
      <alignment horizontal="center" vertical="center" shrinkToFit="1"/>
    </xf>
    <xf numFmtId="38" fontId="5" fillId="0" borderId="1" xfId="1" applyFont="1" applyBorder="1" applyAlignment="1">
      <alignment horizontal="center" vertical="center" shrinkToFit="1"/>
    </xf>
    <xf numFmtId="38" fontId="5" fillId="0" borderId="1" xfId="1" applyFont="1" applyFill="1" applyBorder="1" applyAlignment="1">
      <alignment horizontal="center" vertical="center" shrinkToFit="1"/>
    </xf>
    <xf numFmtId="38" fontId="5" fillId="0" borderId="6" xfId="1" applyFont="1" applyBorder="1" applyAlignment="1">
      <alignment horizontal="center" vertical="center" shrinkToFit="1"/>
    </xf>
    <xf numFmtId="56" fontId="5" fillId="0" borderId="1" xfId="1" applyNumberFormat="1" applyFont="1" applyFill="1" applyBorder="1" applyAlignment="1">
      <alignment horizontal="center" vertical="center" shrinkToFit="1"/>
    </xf>
    <xf numFmtId="0" fontId="5" fillId="0" borderId="1" xfId="1" applyNumberFormat="1" applyFont="1" applyBorder="1" applyAlignment="1">
      <alignment horizontal="center" vertical="center" shrinkToFit="1"/>
    </xf>
    <xf numFmtId="40" fontId="5" fillId="0" borderId="1" xfId="1" applyNumberFormat="1" applyFont="1" applyBorder="1" applyAlignment="1">
      <alignment horizontal="center" vertical="center" shrinkToFit="1"/>
    </xf>
    <xf numFmtId="38" fontId="5" fillId="0" borderId="5" xfId="1" applyFont="1" applyBorder="1" applyAlignment="1">
      <alignment horizontal="center" vertical="center" shrinkToFit="1"/>
    </xf>
    <xf numFmtId="38" fontId="5" fillId="0" borderId="22" xfId="1" applyFont="1" applyBorder="1" applyAlignment="1">
      <alignment horizontal="center" vertical="center" shrinkToFit="1"/>
    </xf>
    <xf numFmtId="38" fontId="13" fillId="0" borderId="1" xfId="1" applyFont="1" applyBorder="1" applyAlignment="1">
      <alignment horizontal="center" vertical="center" shrinkToFit="1"/>
    </xf>
    <xf numFmtId="38" fontId="13" fillId="0" borderId="5" xfId="1" applyFont="1" applyBorder="1" applyAlignment="1">
      <alignment horizontal="center" vertical="center" shrinkToFit="1"/>
    </xf>
    <xf numFmtId="38" fontId="13" fillId="0" borderId="22" xfId="1" applyFont="1" applyBorder="1" applyAlignment="1">
      <alignment horizontal="center" vertical="center" shrinkToFit="1"/>
    </xf>
    <xf numFmtId="0" fontId="5" fillId="0" borderId="1" xfId="1" applyNumberFormat="1" applyFont="1" applyFill="1" applyBorder="1" applyAlignment="1">
      <alignment horizontal="center" vertical="center" shrinkToFit="1"/>
    </xf>
    <xf numFmtId="0" fontId="14" fillId="0" borderId="1" xfId="0" applyFont="1" applyBorder="1" applyAlignment="1">
      <alignment horizontal="center" vertical="center" shrinkToFit="1"/>
    </xf>
    <xf numFmtId="0" fontId="5" fillId="0" borderId="1" xfId="0" applyFont="1" applyBorder="1" applyAlignment="1">
      <alignment vertical="center" shrinkToFit="1"/>
    </xf>
    <xf numFmtId="0" fontId="9" fillId="0" borderId="14" xfId="0" applyFont="1" applyBorder="1" applyAlignment="1">
      <alignment horizontal="center" vertical="center" shrinkToFit="1"/>
    </xf>
    <xf numFmtId="38" fontId="5" fillId="0" borderId="7" xfId="1" applyFont="1" applyBorder="1" applyAlignment="1">
      <alignment horizontal="center" vertical="center" shrinkToFit="1"/>
    </xf>
    <xf numFmtId="38" fontId="5" fillId="0" borderId="2" xfId="1" applyFont="1" applyBorder="1" applyAlignment="1">
      <alignment horizontal="center" vertical="center" shrinkToFit="1"/>
    </xf>
    <xf numFmtId="0" fontId="5" fillId="0" borderId="2" xfId="1" applyNumberFormat="1" applyFont="1" applyFill="1" applyBorder="1" applyAlignment="1">
      <alignment horizontal="center" vertical="center" shrinkToFit="1"/>
    </xf>
    <xf numFmtId="0" fontId="5" fillId="0" borderId="2" xfId="1" applyNumberFormat="1" applyFont="1" applyBorder="1" applyAlignment="1">
      <alignment horizontal="center" vertical="center" shrinkToFit="1"/>
    </xf>
    <xf numFmtId="40" fontId="5" fillId="0" borderId="2" xfId="1" applyNumberFormat="1" applyFont="1" applyBorder="1" applyAlignment="1">
      <alignment horizontal="center" vertical="center" shrinkToFit="1"/>
    </xf>
    <xf numFmtId="38" fontId="5" fillId="0" borderId="21" xfId="1" applyFont="1" applyBorder="1" applyAlignment="1">
      <alignment horizontal="center" vertical="center" shrinkToFit="1"/>
    </xf>
    <xf numFmtId="0" fontId="9" fillId="0" borderId="1" xfId="0" applyFont="1" applyBorder="1" applyAlignment="1">
      <alignment horizontal="center" vertical="center" shrinkToFit="1"/>
    </xf>
    <xf numFmtId="38" fontId="5" fillId="0" borderId="9" xfId="1" applyFont="1" applyBorder="1" applyAlignment="1">
      <alignment horizontal="center" vertical="center" shrinkToFit="1"/>
    </xf>
    <xf numFmtId="38" fontId="5" fillId="0" borderId="3" xfId="1" applyFont="1" applyBorder="1" applyAlignment="1">
      <alignment horizontal="center" vertical="center" shrinkToFit="1"/>
    </xf>
    <xf numFmtId="0" fontId="5" fillId="0" borderId="3" xfId="1" applyNumberFormat="1" applyFont="1" applyFill="1" applyBorder="1" applyAlignment="1">
      <alignment horizontal="center" vertical="center" shrinkToFit="1"/>
    </xf>
    <xf numFmtId="40" fontId="5" fillId="0" borderId="3" xfId="1" applyNumberFormat="1" applyFont="1" applyBorder="1" applyAlignment="1">
      <alignment horizontal="center" vertical="center" shrinkToFit="1"/>
    </xf>
    <xf numFmtId="0" fontId="9" fillId="0" borderId="26"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6" xfId="0" applyFont="1" applyBorder="1" applyAlignment="1">
      <alignment vertical="center" shrinkToFit="1"/>
    </xf>
    <xf numFmtId="38" fontId="5" fillId="0" borderId="26" xfId="1" applyFont="1" applyBorder="1" applyAlignment="1">
      <alignment horizontal="center" vertical="center" shrinkToFit="1"/>
    </xf>
    <xf numFmtId="38" fontId="5" fillId="0" borderId="26" xfId="1" applyFont="1" applyFill="1" applyBorder="1" applyAlignment="1">
      <alignment horizontal="center" vertical="center" shrinkToFit="1"/>
    </xf>
    <xf numFmtId="38" fontId="5" fillId="0" borderId="33" xfId="1" applyFont="1" applyBorder="1" applyAlignment="1">
      <alignment horizontal="center" vertical="center" shrinkToFit="1"/>
    </xf>
    <xf numFmtId="0" fontId="5" fillId="0" borderId="26" xfId="1" applyNumberFormat="1" applyFont="1" applyFill="1" applyBorder="1" applyAlignment="1">
      <alignment horizontal="center" vertical="center" shrinkToFit="1"/>
    </xf>
    <xf numFmtId="40" fontId="5" fillId="0" borderId="26" xfId="1" applyNumberFormat="1" applyFont="1" applyBorder="1" applyAlignment="1">
      <alignment horizontal="center" vertical="center" shrinkToFit="1"/>
    </xf>
    <xf numFmtId="0" fontId="5" fillId="2" borderId="16"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32" xfId="0" applyFont="1" applyFill="1" applyBorder="1" applyAlignment="1">
      <alignment horizontal="center" vertical="center"/>
    </xf>
    <xf numFmtId="0" fontId="5" fillId="0" borderId="31" xfId="0" applyFont="1" applyFill="1" applyBorder="1" applyAlignment="1">
      <alignment horizontal="center" vertical="center" shrinkToFit="1"/>
    </xf>
    <xf numFmtId="177" fontId="5" fillId="3" borderId="1" xfId="1" applyNumberFormat="1" applyFont="1" applyFill="1" applyBorder="1" applyAlignment="1">
      <alignment vertical="center" shrinkToFit="1"/>
    </xf>
    <xf numFmtId="0" fontId="5" fillId="3" borderId="1" xfId="0" applyFont="1" applyFill="1" applyBorder="1" applyAlignment="1">
      <alignment horizontal="center" vertical="center" shrinkToFit="1"/>
    </xf>
    <xf numFmtId="176" fontId="5" fillId="3" borderId="1" xfId="0" applyNumberFormat="1" applyFont="1" applyFill="1" applyBorder="1" applyAlignment="1">
      <alignment horizontal="center" vertical="center" shrinkToFit="1"/>
    </xf>
    <xf numFmtId="9" fontId="5" fillId="0" borderId="1" xfId="2" applyFont="1" applyFill="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shrinkToFit="1"/>
    </xf>
    <xf numFmtId="0" fontId="5" fillId="0" borderId="1" xfId="0" applyFont="1" applyBorder="1" applyAlignment="1">
      <alignment horizontal="right" vertical="center"/>
    </xf>
    <xf numFmtId="9" fontId="15" fillId="0" borderId="0" xfId="2" applyFont="1" applyAlignment="1">
      <alignment horizontal="right" vertical="center" shrinkToFit="1"/>
    </xf>
    <xf numFmtId="0" fontId="15" fillId="0" borderId="0" xfId="0" applyFont="1" applyAlignment="1">
      <alignment horizontal="center" vertical="center" shrinkToFit="1"/>
    </xf>
    <xf numFmtId="0" fontId="5" fillId="0" borderId="1" xfId="0" applyNumberFormat="1" applyFont="1" applyBorder="1" applyAlignment="1">
      <alignment horizontal="right" vertical="center"/>
    </xf>
    <xf numFmtId="182" fontId="5" fillId="0" borderId="1" xfId="0" applyNumberFormat="1" applyFont="1" applyBorder="1" applyAlignment="1">
      <alignment vertical="center"/>
    </xf>
    <xf numFmtId="183" fontId="5" fillId="0" borderId="1" xfId="0" applyNumberFormat="1" applyFont="1" applyBorder="1" applyAlignment="1">
      <alignment vertical="center"/>
    </xf>
    <xf numFmtId="181" fontId="5" fillId="0" borderId="1" xfId="0" applyNumberFormat="1" applyFont="1" applyBorder="1" applyAlignment="1">
      <alignment horizontal="right" vertical="center"/>
    </xf>
    <xf numFmtId="184" fontId="5" fillId="0" borderId="1" xfId="0" applyNumberFormat="1" applyFont="1" applyBorder="1" applyAlignment="1">
      <alignment vertical="center"/>
    </xf>
    <xf numFmtId="0" fontId="15" fillId="0" borderId="0" xfId="0" applyFont="1" applyAlignment="1">
      <alignment horizontal="right" vertical="center" shrinkToFit="1"/>
    </xf>
    <xf numFmtId="38" fontId="5" fillId="0" borderId="0" xfId="0" applyNumberFormat="1" applyFont="1" applyAlignment="1">
      <alignment horizontal="center" vertical="center" shrinkToFit="1"/>
    </xf>
    <xf numFmtId="0" fontId="16" fillId="0" borderId="0" xfId="0" applyFont="1" applyAlignment="1">
      <alignment vertical="center"/>
    </xf>
    <xf numFmtId="0" fontId="9" fillId="0" borderId="0" xfId="0" applyFont="1" applyAlignment="1">
      <alignment vertical="center"/>
    </xf>
    <xf numFmtId="38" fontId="15" fillId="0" borderId="0" xfId="1" applyFont="1" applyAlignment="1">
      <alignment vertical="center" shrinkToFit="1"/>
    </xf>
    <xf numFmtId="38" fontId="5" fillId="0" borderId="0" xfId="1" applyFont="1" applyAlignment="1">
      <alignment vertical="center" shrinkToFit="1"/>
    </xf>
    <xf numFmtId="0" fontId="5" fillId="0" borderId="25" xfId="0" applyFont="1" applyFill="1" applyBorder="1" applyAlignment="1">
      <alignment horizontal="center" vertical="center" shrinkToFit="1"/>
    </xf>
    <xf numFmtId="9" fontId="5" fillId="0" borderId="26" xfId="0" applyNumberFormat="1" applyFont="1" applyFill="1" applyBorder="1" applyAlignment="1">
      <alignment horizontal="center" vertical="center" shrinkToFit="1"/>
    </xf>
    <xf numFmtId="38" fontId="15" fillId="0" borderId="0" xfId="0" applyNumberFormat="1" applyFont="1" applyAlignment="1">
      <alignment horizontal="right" vertical="center" shrinkToFit="1"/>
    </xf>
    <xf numFmtId="38" fontId="5" fillId="0" borderId="0" xfId="0" applyNumberFormat="1" applyFont="1" applyAlignment="1">
      <alignment horizontal="right" vertical="center" shrinkToFit="1"/>
    </xf>
    <xf numFmtId="0" fontId="5" fillId="0" borderId="0" xfId="0" applyFont="1" applyAlignment="1">
      <alignment horizontal="right" vertical="center" shrinkToFit="1"/>
    </xf>
    <xf numFmtId="0" fontId="5" fillId="0" borderId="32" xfId="0" applyFont="1" applyBorder="1" applyAlignment="1">
      <alignment horizontal="center" vertical="center" shrinkToFit="1"/>
    </xf>
    <xf numFmtId="9" fontId="5" fillId="0" borderId="1" xfId="0" applyNumberFormat="1" applyFont="1" applyBorder="1" applyAlignment="1">
      <alignment horizontal="right" vertical="center"/>
    </xf>
    <xf numFmtId="9" fontId="5" fillId="5" borderId="1" xfId="2" applyFont="1" applyFill="1" applyBorder="1" applyAlignment="1">
      <alignment horizontal="center" vertical="center" shrinkToFit="1"/>
    </xf>
    <xf numFmtId="0" fontId="5" fillId="5" borderId="1" xfId="0" applyFont="1" applyFill="1" applyBorder="1" applyAlignment="1">
      <alignment horizontal="center" vertical="center" shrinkToFit="1"/>
    </xf>
    <xf numFmtId="38" fontId="5" fillId="6" borderId="1" xfId="1" applyFont="1" applyFill="1" applyBorder="1" applyAlignment="1">
      <alignment horizontal="center" vertical="center" shrinkToFit="1"/>
    </xf>
    <xf numFmtId="38" fontId="5" fillId="6" borderId="10" xfId="1" applyFont="1" applyFill="1" applyBorder="1" applyAlignment="1">
      <alignment horizontal="center" vertical="center" shrinkToFit="1"/>
    </xf>
    <xf numFmtId="38" fontId="5" fillId="6" borderId="1" xfId="0" applyNumberFormat="1" applyFont="1" applyFill="1" applyBorder="1" applyAlignment="1">
      <alignment horizontal="center" vertical="center" shrinkToFit="1"/>
    </xf>
    <xf numFmtId="38" fontId="5" fillId="6" borderId="10" xfId="0" applyNumberFormat="1" applyFont="1" applyFill="1" applyBorder="1" applyAlignment="1">
      <alignment horizontal="center" vertical="center" shrinkToFit="1"/>
    </xf>
    <xf numFmtId="38" fontId="5" fillId="6" borderId="26" xfId="0" applyNumberFormat="1" applyFont="1" applyFill="1" applyBorder="1" applyAlignment="1">
      <alignment horizontal="center" vertical="center" shrinkToFit="1"/>
    </xf>
    <xf numFmtId="38" fontId="5" fillId="6" borderId="27" xfId="0" applyNumberFormat="1" applyFont="1" applyFill="1" applyBorder="1" applyAlignment="1">
      <alignment horizontal="center" vertical="center" shrinkToFit="1"/>
    </xf>
    <xf numFmtId="0" fontId="5" fillId="0" borderId="1" xfId="0" applyFont="1" applyBorder="1" applyAlignment="1">
      <alignment horizontal="left" vertical="center"/>
    </xf>
    <xf numFmtId="185" fontId="5" fillId="0" borderId="1" xfId="1" applyNumberFormat="1" applyFont="1" applyFill="1" applyBorder="1" applyAlignment="1">
      <alignment horizontal="center" vertical="center" shrinkToFit="1"/>
    </xf>
    <xf numFmtId="0" fontId="5" fillId="0" borderId="18" xfId="0" applyFont="1" applyBorder="1" applyAlignment="1">
      <alignment vertical="center" wrapText="1" shrinkToFit="1"/>
    </xf>
    <xf numFmtId="0" fontId="0" fillId="0" borderId="19" xfId="0" applyBorder="1" applyAlignment="1">
      <alignment horizontal="center" vertical="center" shrinkToFit="1"/>
    </xf>
    <xf numFmtId="0" fontId="5" fillId="0" borderId="0" xfId="0" applyFont="1" applyBorder="1" applyAlignment="1">
      <alignment horizontal="center" vertical="center" shrinkToFit="1"/>
    </xf>
    <xf numFmtId="0" fontId="5" fillId="0" borderId="12" xfId="0" applyFont="1" applyBorder="1" applyAlignment="1">
      <alignment vertical="center" wrapText="1" shrinkToFit="1"/>
    </xf>
    <xf numFmtId="0" fontId="5" fillId="6" borderId="31" xfId="0" applyFont="1" applyFill="1" applyBorder="1" applyAlignment="1">
      <alignment vertical="center" wrapText="1" shrinkToFit="1"/>
    </xf>
    <xf numFmtId="0" fontId="5" fillId="6" borderId="30" xfId="0" applyFont="1" applyFill="1" applyBorder="1" applyAlignment="1">
      <alignment vertical="center" wrapText="1" shrinkToFit="1"/>
    </xf>
    <xf numFmtId="38" fontId="5" fillId="6" borderId="6" xfId="1" applyFont="1" applyFill="1" applyBorder="1" applyAlignment="1">
      <alignment horizontal="center" vertical="center" shrinkToFit="1"/>
    </xf>
    <xf numFmtId="38" fontId="5" fillId="6" borderId="11" xfId="1" applyFont="1" applyFill="1" applyBorder="1" applyAlignment="1">
      <alignment horizontal="center" vertical="center" shrinkToFit="1"/>
    </xf>
    <xf numFmtId="0" fontId="5" fillId="6" borderId="32" xfId="0" applyFont="1" applyFill="1" applyBorder="1" applyAlignment="1">
      <alignment vertical="center" wrapText="1" shrinkToFit="1"/>
    </xf>
    <xf numFmtId="38" fontId="5" fillId="6" borderId="2" xfId="1" applyFont="1" applyFill="1" applyBorder="1" applyAlignment="1">
      <alignment horizontal="center" vertical="center" shrinkToFit="1"/>
    </xf>
    <xf numFmtId="38" fontId="5" fillId="4" borderId="1" xfId="1" applyFont="1" applyFill="1" applyBorder="1" applyAlignment="1">
      <alignment horizontal="center" vertical="center" shrinkToFit="1"/>
    </xf>
    <xf numFmtId="38" fontId="5" fillId="4" borderId="2" xfId="1" applyFont="1" applyFill="1" applyBorder="1" applyAlignment="1">
      <alignment horizontal="center" vertical="center" shrinkToFit="1"/>
    </xf>
    <xf numFmtId="0" fontId="4" fillId="4" borderId="14" xfId="0" applyFont="1" applyFill="1" applyBorder="1" applyAlignment="1">
      <alignment horizontal="center" vertical="center" wrapText="1" shrinkToFit="1"/>
    </xf>
    <xf numFmtId="0" fontId="5" fillId="4" borderId="10" xfId="0" applyFont="1" applyFill="1" applyBorder="1" applyAlignment="1">
      <alignment horizontal="center" vertical="center" shrinkToFit="1"/>
    </xf>
    <xf numFmtId="0" fontId="5" fillId="4" borderId="0" xfId="0" applyFont="1" applyFill="1" applyAlignment="1">
      <alignment horizontal="center" vertical="center" shrinkToFit="1"/>
    </xf>
    <xf numFmtId="0" fontId="4" fillId="4" borderId="15" xfId="0" applyFont="1" applyFill="1" applyBorder="1" applyAlignment="1">
      <alignment horizontal="center" vertical="center" wrapText="1" shrinkToFit="1"/>
    </xf>
    <xf numFmtId="0" fontId="5" fillId="4" borderId="4" xfId="0" applyFont="1" applyFill="1" applyBorder="1" applyAlignment="1">
      <alignment horizontal="center" vertical="center" shrinkToFit="1"/>
    </xf>
    <xf numFmtId="0" fontId="5" fillId="4" borderId="23" xfId="0" applyFont="1" applyFill="1" applyBorder="1" applyAlignment="1">
      <alignment horizontal="center" vertical="center" shrinkToFit="1"/>
    </xf>
    <xf numFmtId="0" fontId="5" fillId="4" borderId="15"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5" fillId="4" borderId="5" xfId="0" applyFont="1" applyFill="1" applyBorder="1" applyAlignment="1">
      <alignment vertical="center"/>
    </xf>
    <xf numFmtId="0" fontId="5" fillId="4" borderId="1" xfId="0" applyFont="1" applyFill="1" applyBorder="1" applyAlignment="1">
      <alignment vertical="center"/>
    </xf>
    <xf numFmtId="38" fontId="5" fillId="2" borderId="16" xfId="0" applyNumberFormat="1" applyFont="1" applyFill="1" applyBorder="1" applyAlignment="1">
      <alignment horizontal="center" vertical="center" shrinkToFit="1"/>
    </xf>
    <xf numFmtId="0" fontId="5" fillId="0" borderId="5" xfId="0" applyFont="1" applyBorder="1" applyAlignment="1">
      <alignment vertical="center" wrapText="1" shrinkToFit="1"/>
    </xf>
    <xf numFmtId="0" fontId="5" fillId="0" borderId="17" xfId="0" applyFont="1" applyBorder="1" applyAlignment="1">
      <alignment vertical="center" wrapText="1" shrinkToFit="1"/>
    </xf>
    <xf numFmtId="0" fontId="5" fillId="0" borderId="20" xfId="0" applyFont="1" applyBorder="1" applyAlignment="1">
      <alignment vertical="center" wrapText="1" shrinkToFit="1"/>
    </xf>
    <xf numFmtId="0" fontId="5" fillId="0" borderId="2" xfId="0" applyFont="1" applyBorder="1" applyAlignment="1">
      <alignment vertical="center" shrinkToFit="1"/>
    </xf>
    <xf numFmtId="0" fontId="4" fillId="0" borderId="8" xfId="0" applyFont="1" applyBorder="1" applyAlignment="1">
      <alignment vertical="center" wrapText="1" shrinkToFit="1"/>
    </xf>
    <xf numFmtId="0" fontId="5" fillId="0" borderId="22" xfId="0" applyFont="1" applyBorder="1" applyAlignment="1">
      <alignment vertical="center" shrinkToFit="1"/>
    </xf>
    <xf numFmtId="0" fontId="5" fillId="3" borderId="1" xfId="0" applyFont="1" applyFill="1" applyBorder="1" applyAlignment="1">
      <alignment vertical="center" shrinkToFit="1"/>
    </xf>
    <xf numFmtId="0" fontId="5" fillId="3" borderId="0" xfId="0" applyFont="1" applyFill="1" applyAlignment="1">
      <alignment horizontal="center" vertical="center" shrinkToFit="1"/>
    </xf>
    <xf numFmtId="0" fontId="18" fillId="0" borderId="1" xfId="0" applyFont="1" applyBorder="1" applyAlignment="1">
      <alignment horizontal="center" vertical="center" wrapText="1" shrinkToFit="1"/>
    </xf>
    <xf numFmtId="0" fontId="18" fillId="0" borderId="8" xfId="0" applyFont="1" applyBorder="1" applyAlignment="1">
      <alignment horizontal="center" vertical="center" wrapText="1" shrinkToFit="1"/>
    </xf>
    <xf numFmtId="0" fontId="5" fillId="0" borderId="5" xfId="0" applyFont="1" applyFill="1" applyBorder="1" applyAlignment="1">
      <alignment horizontal="left" vertical="center"/>
    </xf>
    <xf numFmtId="177" fontId="5" fillId="3" borderId="2" xfId="1" applyNumberFormat="1" applyFont="1" applyFill="1" applyBorder="1" applyAlignment="1">
      <alignment vertical="center"/>
    </xf>
    <xf numFmtId="38" fontId="5" fillId="6" borderId="3" xfId="1" applyFont="1" applyFill="1" applyBorder="1" applyAlignment="1">
      <alignment horizontal="center" vertical="center" shrinkToFit="1"/>
    </xf>
    <xf numFmtId="9" fontId="5" fillId="6" borderId="24" xfId="2" applyFont="1" applyFill="1" applyBorder="1" applyAlignment="1">
      <alignment horizontal="center" vertical="center" shrinkToFit="1"/>
    </xf>
    <xf numFmtId="0" fontId="19" fillId="0" borderId="0" xfId="0" applyFont="1" applyAlignment="1">
      <alignment vertical="center"/>
    </xf>
    <xf numFmtId="38" fontId="5" fillId="0" borderId="2" xfId="1" applyFont="1" applyFill="1" applyBorder="1" applyAlignment="1">
      <alignment horizontal="center" vertical="center" shrinkToFit="1"/>
    </xf>
    <xf numFmtId="38" fontId="5" fillId="6" borderId="7" xfId="1" applyFont="1" applyFill="1" applyBorder="1" applyAlignment="1">
      <alignment horizontal="center" vertical="center" shrinkToFit="1"/>
    </xf>
    <xf numFmtId="0" fontId="5" fillId="0" borderId="35" xfId="0" applyFont="1" applyFill="1" applyBorder="1" applyAlignment="1">
      <alignment horizontal="center" vertical="center"/>
    </xf>
    <xf numFmtId="0" fontId="5" fillId="6" borderId="35" xfId="0" applyFont="1" applyFill="1" applyBorder="1" applyAlignment="1">
      <alignment horizontal="center" vertical="center"/>
    </xf>
    <xf numFmtId="0" fontId="20" fillId="6" borderId="36" xfId="0" applyFont="1" applyFill="1" applyBorder="1" applyAlignment="1">
      <alignment horizontal="center" vertical="center" wrapText="1"/>
    </xf>
    <xf numFmtId="38" fontId="5" fillId="6" borderId="3" xfId="1" applyFont="1" applyFill="1" applyBorder="1">
      <alignment vertical="center"/>
    </xf>
    <xf numFmtId="38" fontId="5" fillId="6" borderId="1" xfId="1" applyFont="1" applyFill="1" applyBorder="1">
      <alignment vertical="center"/>
    </xf>
    <xf numFmtId="38" fontId="21" fillId="6" borderId="38" xfId="1" applyFont="1" applyFill="1" applyBorder="1">
      <alignment vertical="center"/>
    </xf>
    <xf numFmtId="0" fontId="5" fillId="6" borderId="1" xfId="0" applyNumberFormat="1" applyFont="1" applyFill="1" applyBorder="1" applyAlignment="1">
      <alignment vertical="center"/>
    </xf>
    <xf numFmtId="0" fontId="5" fillId="6" borderId="3" xfId="0" applyNumberFormat="1" applyFont="1" applyFill="1" applyBorder="1" applyAlignment="1">
      <alignment vertical="center"/>
    </xf>
    <xf numFmtId="0" fontId="5" fillId="6" borderId="39" xfId="0" applyFont="1" applyFill="1" applyBorder="1" applyAlignment="1">
      <alignment horizontal="center" vertical="center"/>
    </xf>
    <xf numFmtId="0" fontId="5" fillId="4" borderId="3" xfId="0" applyFont="1" applyFill="1" applyBorder="1" applyAlignment="1">
      <alignment vertical="center"/>
    </xf>
    <xf numFmtId="186" fontId="5" fillId="6" borderId="40" xfId="0" applyNumberFormat="1" applyFont="1" applyFill="1" applyBorder="1" applyAlignment="1">
      <alignment vertical="center"/>
    </xf>
    <xf numFmtId="0" fontId="0" fillId="0" borderId="0" xfId="0" applyAlignment="1">
      <alignment horizontal="right" vertical="center" shrinkToFit="1"/>
    </xf>
    <xf numFmtId="187" fontId="5" fillId="6" borderId="14" xfId="0" applyNumberFormat="1" applyFont="1" applyFill="1" applyBorder="1" applyAlignment="1">
      <alignment horizontal="right" vertical="center" shrinkToFit="1"/>
    </xf>
    <xf numFmtId="187" fontId="5" fillId="6" borderId="25" xfId="0" applyNumberFormat="1" applyFont="1" applyFill="1" applyBorder="1" applyAlignment="1">
      <alignment horizontal="right" vertical="center" shrinkToFit="1"/>
    </xf>
    <xf numFmtId="38" fontId="14" fillId="0" borderId="1" xfId="1" applyFont="1" applyBorder="1" applyAlignment="1">
      <alignment horizontal="center" vertical="center" shrinkToFit="1"/>
    </xf>
    <xf numFmtId="181" fontId="22" fillId="0" borderId="1" xfId="0" applyNumberFormat="1" applyFont="1" applyBorder="1" applyAlignment="1">
      <alignment horizontal="right" vertical="center"/>
    </xf>
    <xf numFmtId="0" fontId="5" fillId="0" borderId="5"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8"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center" vertical="center" wrapText="1" shrinkToFit="1"/>
    </xf>
    <xf numFmtId="0" fontId="5" fillId="0" borderId="17"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14" xfId="0" applyFont="1" applyFill="1" applyBorder="1" applyAlignment="1">
      <alignment horizontal="center" vertical="center" shrinkToFit="1"/>
    </xf>
    <xf numFmtId="0" fontId="5" fillId="0" borderId="29" xfId="0" applyFont="1" applyBorder="1" applyAlignment="1">
      <alignment horizontal="center" vertical="center" shrinkToFit="1"/>
    </xf>
    <xf numFmtId="0" fontId="5" fillId="6" borderId="1" xfId="0" applyFont="1" applyFill="1" applyBorder="1" applyAlignment="1">
      <alignment horizontal="center" vertical="center"/>
    </xf>
    <xf numFmtId="0" fontId="4" fillId="0" borderId="14" xfId="0" applyFont="1" applyFill="1" applyBorder="1" applyAlignment="1">
      <alignment horizontal="center" vertical="center" shrinkToFit="1"/>
    </xf>
    <xf numFmtId="188" fontId="4" fillId="0" borderId="10" xfId="0" applyNumberFormat="1" applyFont="1" applyFill="1" applyBorder="1" applyAlignment="1">
      <alignment horizontal="right" vertical="center" shrinkToFit="1"/>
    </xf>
    <xf numFmtId="189" fontId="4" fillId="0" borderId="10" xfId="0" applyNumberFormat="1" applyFont="1" applyFill="1" applyBorder="1" applyAlignment="1">
      <alignment horizontal="right" vertical="center" shrinkToFit="1"/>
    </xf>
    <xf numFmtId="0" fontId="4" fillId="0" borderId="25" xfId="0" applyFont="1" applyFill="1" applyBorder="1" applyAlignment="1">
      <alignment horizontal="center" vertical="center" shrinkToFit="1"/>
    </xf>
    <xf numFmtId="190" fontId="4" fillId="0" borderId="27" xfId="0" applyNumberFormat="1" applyFont="1" applyFill="1" applyBorder="1" applyAlignment="1">
      <alignment horizontal="right" vertical="center" shrinkToFit="1"/>
    </xf>
    <xf numFmtId="9" fontId="23" fillId="0" borderId="0" xfId="0" applyNumberFormat="1" applyFont="1" applyAlignment="1">
      <alignment horizontal="center" vertical="center" shrinkToFit="1"/>
    </xf>
    <xf numFmtId="0" fontId="4" fillId="0" borderId="41" xfId="0" applyFont="1" applyFill="1" applyBorder="1" applyAlignment="1">
      <alignment horizontal="center" vertical="center" shrinkToFit="1"/>
    </xf>
    <xf numFmtId="188" fontId="4" fillId="0" borderId="42" xfId="0" applyNumberFormat="1" applyFont="1" applyFill="1" applyBorder="1" applyAlignment="1">
      <alignment horizontal="right" vertical="center" shrinkToFit="1"/>
    </xf>
    <xf numFmtId="0" fontId="4" fillId="0" borderId="43" xfId="0" applyFont="1" applyFill="1" applyBorder="1" applyAlignment="1">
      <alignment horizontal="center" vertical="center" shrinkToFit="1"/>
    </xf>
    <xf numFmtId="0" fontId="5" fillId="6" borderId="34" xfId="0" applyFont="1" applyFill="1" applyBorder="1" applyAlignment="1">
      <alignment vertical="center"/>
    </xf>
    <xf numFmtId="185" fontId="5" fillId="6" borderId="37" xfId="1" applyNumberFormat="1" applyFont="1" applyFill="1" applyBorder="1" applyAlignment="1">
      <alignment vertical="center"/>
    </xf>
    <xf numFmtId="9" fontId="4" fillId="5" borderId="44" xfId="2" applyFont="1" applyFill="1" applyBorder="1" applyAlignment="1">
      <alignment horizontal="right" vertical="center" shrinkToFit="1"/>
    </xf>
    <xf numFmtId="179" fontId="5" fillId="6" borderId="45" xfId="0" applyNumberFormat="1" applyFont="1" applyFill="1" applyBorder="1" applyAlignment="1">
      <alignment horizontal="center" vertical="center" shrinkToFit="1"/>
    </xf>
    <xf numFmtId="179" fontId="5" fillId="6" borderId="46" xfId="0" applyNumberFormat="1" applyFont="1" applyFill="1" applyBorder="1" applyAlignment="1">
      <alignment horizontal="center" vertical="center" shrinkToFit="1"/>
    </xf>
    <xf numFmtId="179" fontId="5" fillId="6" borderId="47" xfId="0" applyNumberFormat="1" applyFont="1" applyFill="1" applyBorder="1" applyAlignment="1">
      <alignment horizontal="center" vertical="center" shrinkToFit="1"/>
    </xf>
    <xf numFmtId="0" fontId="5" fillId="6" borderId="48" xfId="0" applyFont="1" applyFill="1" applyBorder="1" applyAlignment="1">
      <alignment horizontal="center" vertical="center"/>
    </xf>
    <xf numFmtId="38" fontId="5" fillId="6" borderId="49" xfId="1" applyFont="1" applyFill="1" applyBorder="1">
      <alignment vertical="center"/>
    </xf>
    <xf numFmtId="0" fontId="5" fillId="6" borderId="14" xfId="0" applyFont="1" applyFill="1" applyBorder="1" applyAlignment="1">
      <alignment horizontal="center" vertical="center"/>
    </xf>
    <xf numFmtId="0" fontId="20" fillId="6" borderId="10" xfId="0" applyFont="1" applyFill="1" applyBorder="1" applyAlignment="1">
      <alignment horizontal="center" vertical="center" wrapText="1"/>
    </xf>
    <xf numFmtId="0" fontId="5" fillId="6" borderId="50" xfId="0" applyFont="1" applyFill="1" applyBorder="1" applyAlignment="1">
      <alignment horizontal="center" vertical="center"/>
    </xf>
    <xf numFmtId="38" fontId="5" fillId="6" borderId="41" xfId="1" applyFont="1" applyFill="1" applyBorder="1">
      <alignment vertical="center"/>
    </xf>
    <xf numFmtId="38" fontId="5" fillId="6" borderId="10" xfId="1" applyFont="1" applyFill="1" applyBorder="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99"/>
      <color rgb="FFCCFFFF"/>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82"/>
  <sheetViews>
    <sheetView tabSelected="1" view="pageBreakPreview" zoomScale="52" zoomScaleNormal="80" zoomScaleSheetLayoutView="80" workbookViewId="0">
      <pane ySplit="8" topLeftCell="A9" activePane="bottomLeft" state="frozen"/>
      <selection pane="bottomLeft" activeCell="H17" sqref="H17"/>
    </sheetView>
  </sheetViews>
  <sheetFormatPr defaultColWidth="9" defaultRowHeight="19.5" customHeight="1" outlineLevelRow="1" outlineLevelCol="1" x14ac:dyDescent="0.4"/>
  <cols>
    <col min="1" max="1" width="13.875" style="6" bestFit="1" customWidth="1"/>
    <col min="2" max="2" width="15.375" style="1" bestFit="1" customWidth="1"/>
    <col min="3" max="3" width="35.625" style="1" customWidth="1"/>
    <col min="4" max="4" width="27.125" style="1" customWidth="1"/>
    <col min="5" max="5" width="10.5" style="1" bestFit="1" customWidth="1"/>
    <col min="6" max="6" width="11" style="1" bestFit="1" customWidth="1"/>
    <col min="7" max="7" width="11" style="6" customWidth="1"/>
    <col min="8" max="8" width="21.625" style="1" bestFit="1" customWidth="1"/>
    <col min="9" max="9" width="20.375" style="1" bestFit="1" customWidth="1"/>
    <col min="10" max="10" width="10.5" style="1" hidden="1" customWidth="1" outlineLevel="1"/>
    <col min="11" max="11" width="17.875" style="1" hidden="1" customWidth="1" outlineLevel="1"/>
    <col min="12" max="12" width="12.375" style="3" hidden="1" customWidth="1" outlineLevel="1"/>
    <col min="13" max="13" width="13.375" style="1" hidden="1" customWidth="1" outlineLevel="1"/>
    <col min="14" max="14" width="12.875" style="1" hidden="1" customWidth="1" outlineLevel="1"/>
    <col min="15" max="15" width="11.25" style="1" hidden="1" customWidth="1" outlineLevel="1"/>
    <col min="16" max="16" width="25.625" style="1" hidden="1" customWidth="1" outlineLevel="1"/>
    <col min="17" max="17" width="24.25" style="1" hidden="1" customWidth="1" outlineLevel="1"/>
    <col min="18" max="18" width="11.25" style="1" customWidth="1" collapsed="1"/>
    <col min="19" max="19" width="11.25" style="1" customWidth="1"/>
    <col min="20" max="20" width="15.75" style="1" customWidth="1"/>
    <col min="21" max="21" width="11.25" style="1" customWidth="1"/>
    <col min="22" max="22" width="15.75" style="1" customWidth="1"/>
    <col min="23" max="23" width="12.875" style="1" customWidth="1"/>
    <col min="24" max="24" width="11.25" style="1" customWidth="1"/>
    <col min="25" max="26" width="12" style="1" customWidth="1"/>
    <col min="27" max="27" width="14.375" style="1" hidden="1" customWidth="1" outlineLevel="1"/>
    <col min="28" max="28" width="19.75" style="1" hidden="1" customWidth="1" outlineLevel="1"/>
    <col min="29" max="29" width="16.625" style="1" hidden="1" customWidth="1" outlineLevel="1"/>
    <col min="30" max="32" width="13" style="1" hidden="1" customWidth="1" outlineLevel="1"/>
    <col min="33" max="33" width="21.125" style="1" hidden="1" customWidth="1" outlineLevel="1"/>
    <col min="34" max="34" width="16.625" style="1" hidden="1" customWidth="1" outlineLevel="1"/>
    <col min="35" max="44" width="10.625" style="1" hidden="1" customWidth="1" outlineLevel="1"/>
    <col min="45" max="45" width="14.375" style="1" hidden="1" customWidth="1" outlineLevel="1"/>
    <col min="46" max="51" width="10.625" style="1" hidden="1" customWidth="1" outlineLevel="1"/>
    <col min="52" max="54" width="16.75" style="1" hidden="1" customWidth="1" outlineLevel="1"/>
    <col min="55" max="66" width="9" style="1" hidden="1" customWidth="1" outlineLevel="1"/>
    <col min="67" max="67" width="14.375" style="1" hidden="1" customWidth="1" outlineLevel="1"/>
    <col min="68" max="68" width="22" style="1" hidden="1" customWidth="1" outlineLevel="1"/>
    <col min="69" max="69" width="16.625" style="1" hidden="1" customWidth="1" outlineLevel="1"/>
    <col min="70" max="71" width="12" style="1" hidden="1" customWidth="1" outlineLevel="1"/>
    <col min="72" max="72" width="9" style="1" collapsed="1"/>
    <col min="73" max="74" width="12" style="1" bestFit="1" customWidth="1"/>
    <col min="75" max="75" width="14.375" style="1" bestFit="1" customWidth="1"/>
    <col min="76" max="16384" width="9" style="1"/>
  </cols>
  <sheetData>
    <row r="1" spans="1:75" ht="19.5" customHeight="1" thickBot="1" x14ac:dyDescent="0.45">
      <c r="A1" s="6" t="s">
        <v>73</v>
      </c>
      <c r="J1" s="5" t="s">
        <v>38</v>
      </c>
    </row>
    <row r="2" spans="1:75" ht="42" thickBot="1" x14ac:dyDescent="0.45">
      <c r="A2" s="13"/>
      <c r="B2" s="147" t="s">
        <v>21</v>
      </c>
      <c r="D2" s="14"/>
      <c r="E2" s="14"/>
      <c r="F2" s="14"/>
      <c r="G2" s="14"/>
      <c r="H2" s="14"/>
      <c r="I2" s="14"/>
      <c r="J2" s="8" t="s">
        <v>39</v>
      </c>
      <c r="K2" s="14"/>
      <c r="L2" s="14"/>
      <c r="M2" s="14"/>
      <c r="N2" s="14"/>
      <c r="O2" s="14"/>
      <c r="P2" s="14"/>
      <c r="Q2" s="14"/>
      <c r="R2" s="14"/>
      <c r="S2" s="14"/>
      <c r="T2" s="14"/>
      <c r="U2" s="14"/>
      <c r="V2" s="14"/>
      <c r="W2" s="14"/>
      <c r="X2" s="14"/>
      <c r="Y2" s="183">
        <v>0.7</v>
      </c>
      <c r="Z2" s="14"/>
      <c r="AA2" s="186" t="s">
        <v>74</v>
      </c>
      <c r="AB2" s="189">
        <v>1</v>
      </c>
      <c r="AC2" s="13"/>
      <c r="AD2" s="13"/>
      <c r="AE2" s="13"/>
      <c r="AF2" s="186" t="s">
        <v>74</v>
      </c>
      <c r="AG2" s="189">
        <v>1</v>
      </c>
      <c r="AH2" s="13"/>
      <c r="AI2" s="13"/>
      <c r="AJ2" s="13"/>
      <c r="AK2" s="186" t="s">
        <v>74</v>
      </c>
      <c r="AL2" s="189">
        <v>1</v>
      </c>
      <c r="AM2" s="13"/>
      <c r="AN2" s="13"/>
      <c r="AO2" s="13"/>
      <c r="AP2" s="186" t="s">
        <v>74</v>
      </c>
      <c r="AQ2" s="189">
        <v>1</v>
      </c>
      <c r="AR2" s="13"/>
      <c r="AS2" s="13"/>
      <c r="AT2" s="13"/>
      <c r="AU2" s="186" t="s">
        <v>74</v>
      </c>
      <c r="AV2" s="189">
        <v>1</v>
      </c>
      <c r="AW2" s="13"/>
      <c r="AX2" s="13"/>
      <c r="AY2" s="13"/>
      <c r="AZ2" s="186" t="s">
        <v>74</v>
      </c>
      <c r="BA2" s="189">
        <v>1</v>
      </c>
      <c r="BB2" s="13"/>
      <c r="BC2" s="13"/>
      <c r="BD2" s="13"/>
      <c r="BE2" s="186" t="s">
        <v>74</v>
      </c>
      <c r="BF2" s="189">
        <v>1</v>
      </c>
      <c r="BG2" s="13"/>
      <c r="BH2" s="13"/>
      <c r="BI2" s="13"/>
      <c r="BJ2" s="186" t="s">
        <v>74</v>
      </c>
      <c r="BK2" s="189">
        <v>1</v>
      </c>
      <c r="BL2" s="13"/>
      <c r="BM2" s="13"/>
      <c r="BN2" s="13"/>
      <c r="BO2" s="186" t="s">
        <v>74</v>
      </c>
      <c r="BP2" s="189">
        <v>1</v>
      </c>
      <c r="BQ2" s="13"/>
      <c r="BR2" s="13"/>
      <c r="BS2" s="13"/>
    </row>
    <row r="3" spans="1:75" ht="36" thickTop="1" x14ac:dyDescent="0.4">
      <c r="A3" s="13"/>
      <c r="B3" s="13"/>
      <c r="C3" s="13"/>
      <c r="D3" s="13"/>
      <c r="E3" s="13"/>
      <c r="F3" s="13"/>
      <c r="G3" s="13"/>
      <c r="H3" s="13"/>
      <c r="I3" s="13"/>
      <c r="J3" s="8" t="s">
        <v>40</v>
      </c>
      <c r="K3" s="13"/>
      <c r="L3" s="15"/>
      <c r="M3" s="13"/>
      <c r="N3" s="13"/>
      <c r="O3" s="13"/>
      <c r="P3" s="13"/>
      <c r="Q3" s="13"/>
      <c r="R3" s="13"/>
      <c r="S3" s="13"/>
      <c r="T3" s="13"/>
      <c r="U3" s="13"/>
      <c r="V3" s="13"/>
      <c r="W3" s="13"/>
      <c r="X3" s="13"/>
      <c r="Y3" s="183">
        <v>0.8</v>
      </c>
      <c r="Z3" s="13"/>
      <c r="AA3" s="184" t="s">
        <v>7</v>
      </c>
      <c r="AB3" s="185">
        <v>100</v>
      </c>
      <c r="AC3" s="16"/>
      <c r="AD3" s="17"/>
      <c r="AE3" s="13"/>
      <c r="AF3" s="184" t="s">
        <v>7</v>
      </c>
      <c r="AG3" s="185">
        <v>100</v>
      </c>
      <c r="AH3" s="16"/>
      <c r="AI3" s="17"/>
      <c r="AJ3" s="13"/>
      <c r="AK3" s="184" t="s">
        <v>7</v>
      </c>
      <c r="AL3" s="185">
        <v>100</v>
      </c>
      <c r="AM3" s="16"/>
      <c r="AN3" s="17"/>
      <c r="AO3" s="13"/>
      <c r="AP3" s="184" t="s">
        <v>7</v>
      </c>
      <c r="AQ3" s="185">
        <v>100</v>
      </c>
      <c r="AR3" s="16"/>
      <c r="AS3" s="17"/>
      <c r="AT3" s="13"/>
      <c r="AU3" s="184" t="s">
        <v>7</v>
      </c>
      <c r="AV3" s="185">
        <v>100</v>
      </c>
      <c r="AW3" s="16"/>
      <c r="AX3" s="17"/>
      <c r="AY3" s="13"/>
      <c r="AZ3" s="184" t="s">
        <v>7</v>
      </c>
      <c r="BA3" s="185">
        <v>100</v>
      </c>
      <c r="BB3" s="16"/>
      <c r="BC3" s="17"/>
      <c r="BD3" s="13"/>
      <c r="BE3" s="184" t="s">
        <v>7</v>
      </c>
      <c r="BF3" s="185">
        <v>100</v>
      </c>
      <c r="BG3" s="16"/>
      <c r="BH3" s="17"/>
      <c r="BI3" s="13"/>
      <c r="BJ3" s="184" t="s">
        <v>7</v>
      </c>
      <c r="BK3" s="185">
        <v>100</v>
      </c>
      <c r="BL3" s="16"/>
      <c r="BM3" s="17"/>
      <c r="BN3" s="13"/>
      <c r="BO3" s="184" t="s">
        <v>7</v>
      </c>
      <c r="BP3" s="185">
        <v>100</v>
      </c>
      <c r="BQ3" s="16"/>
      <c r="BR3" s="17"/>
      <c r="BS3" s="13"/>
    </row>
    <row r="4" spans="1:75" s="6" customFormat="1" ht="36" thickBot="1" x14ac:dyDescent="0.45">
      <c r="A4" s="13"/>
      <c r="B4" s="13"/>
      <c r="C4" s="13"/>
      <c r="D4" s="13"/>
      <c r="E4" s="13"/>
      <c r="F4" s="13"/>
      <c r="G4" s="13"/>
      <c r="H4" s="13"/>
      <c r="I4" s="13"/>
      <c r="J4" s="8" t="s">
        <v>51</v>
      </c>
      <c r="K4" s="13"/>
      <c r="L4" s="15"/>
      <c r="M4" s="13"/>
      <c r="N4" s="13"/>
      <c r="O4" s="13"/>
      <c r="P4" s="13"/>
      <c r="Q4" s="13"/>
      <c r="R4" s="13"/>
      <c r="S4" s="13"/>
      <c r="T4" s="13"/>
      <c r="U4" s="13"/>
      <c r="V4" s="13"/>
      <c r="W4" s="13"/>
      <c r="X4" s="13"/>
      <c r="Y4" s="183">
        <v>0.9</v>
      </c>
      <c r="Z4" s="13"/>
      <c r="AA4" s="178" t="s">
        <v>9</v>
      </c>
      <c r="AB4" s="179">
        <v>106</v>
      </c>
      <c r="AC4" s="16"/>
      <c r="AD4" s="17"/>
      <c r="AE4" s="13"/>
      <c r="AF4" s="178" t="s">
        <v>9</v>
      </c>
      <c r="AG4" s="179">
        <v>106</v>
      </c>
      <c r="AH4" s="16"/>
      <c r="AI4" s="17"/>
      <c r="AJ4" s="13"/>
      <c r="AK4" s="178" t="s">
        <v>9</v>
      </c>
      <c r="AL4" s="179">
        <v>106</v>
      </c>
      <c r="AM4" s="16"/>
      <c r="AN4" s="17"/>
      <c r="AO4" s="13"/>
      <c r="AP4" s="178" t="s">
        <v>9</v>
      </c>
      <c r="AQ4" s="179">
        <v>106</v>
      </c>
      <c r="AR4" s="16"/>
      <c r="AS4" s="17"/>
      <c r="AT4" s="13"/>
      <c r="AU4" s="178" t="s">
        <v>9</v>
      </c>
      <c r="AV4" s="179">
        <v>106</v>
      </c>
      <c r="AW4" s="16"/>
      <c r="AX4" s="17"/>
      <c r="AY4" s="13"/>
      <c r="AZ4" s="178" t="s">
        <v>9</v>
      </c>
      <c r="BA4" s="179">
        <v>106</v>
      </c>
      <c r="BB4" s="16"/>
      <c r="BC4" s="17"/>
      <c r="BD4" s="13"/>
      <c r="BE4" s="178" t="s">
        <v>9</v>
      </c>
      <c r="BF4" s="179">
        <v>106</v>
      </c>
      <c r="BG4" s="16"/>
      <c r="BH4" s="17"/>
      <c r="BI4" s="13"/>
      <c r="BJ4" s="178" t="s">
        <v>9</v>
      </c>
      <c r="BK4" s="179">
        <v>106</v>
      </c>
      <c r="BL4" s="16"/>
      <c r="BM4" s="17"/>
      <c r="BN4" s="13"/>
      <c r="BO4" s="178" t="s">
        <v>9</v>
      </c>
      <c r="BP4" s="179">
        <v>106</v>
      </c>
      <c r="BQ4" s="16"/>
      <c r="BR4" s="17"/>
      <c r="BS4" s="13"/>
    </row>
    <row r="5" spans="1:75" s="6" customFormat="1" ht="35.25" x14ac:dyDescent="0.4">
      <c r="A5" s="13"/>
      <c r="B5" s="18" t="s">
        <v>43</v>
      </c>
      <c r="C5" s="19" t="s">
        <v>0</v>
      </c>
      <c r="D5" s="13"/>
      <c r="E5" s="13"/>
      <c r="F5" s="13"/>
      <c r="G5" s="13"/>
      <c r="H5" s="13"/>
      <c r="I5" s="13"/>
      <c r="J5" s="8" t="s">
        <v>52</v>
      </c>
      <c r="K5" s="20"/>
      <c r="L5" s="20"/>
      <c r="M5" s="20"/>
      <c r="N5" s="20"/>
      <c r="O5" s="20"/>
      <c r="P5" s="20"/>
      <c r="Q5" s="20"/>
      <c r="R5" s="20"/>
      <c r="S5" s="20"/>
      <c r="T5" s="20"/>
      <c r="U5" s="20"/>
      <c r="V5" s="20"/>
      <c r="W5" s="20"/>
      <c r="X5" s="20"/>
      <c r="Y5" s="183">
        <v>1</v>
      </c>
      <c r="Z5" s="20"/>
      <c r="AA5" s="178" t="s">
        <v>16</v>
      </c>
      <c r="AB5" s="180">
        <v>70</v>
      </c>
      <c r="AC5" s="13"/>
      <c r="AD5" s="13"/>
      <c r="AE5" s="13"/>
      <c r="AF5" s="178" t="s">
        <v>16</v>
      </c>
      <c r="AG5" s="180">
        <v>70</v>
      </c>
      <c r="AH5" s="13"/>
      <c r="AI5" s="13"/>
      <c r="AJ5" s="13"/>
      <c r="AK5" s="178" t="s">
        <v>16</v>
      </c>
      <c r="AL5" s="180">
        <v>70</v>
      </c>
      <c r="AM5" s="13"/>
      <c r="AN5" s="13"/>
      <c r="AO5" s="13"/>
      <c r="AP5" s="178" t="s">
        <v>16</v>
      </c>
      <c r="AQ5" s="180">
        <v>70</v>
      </c>
      <c r="AR5" s="13"/>
      <c r="AS5" s="13"/>
      <c r="AT5" s="13"/>
      <c r="AU5" s="178" t="s">
        <v>16</v>
      </c>
      <c r="AV5" s="180">
        <v>70</v>
      </c>
      <c r="AW5" s="13"/>
      <c r="AX5" s="13"/>
      <c r="AY5" s="13"/>
      <c r="AZ5" s="178" t="s">
        <v>16</v>
      </c>
      <c r="BA5" s="180">
        <v>70</v>
      </c>
      <c r="BB5" s="13"/>
      <c r="BC5" s="13"/>
      <c r="BD5" s="13"/>
      <c r="BE5" s="178" t="s">
        <v>16</v>
      </c>
      <c r="BF5" s="180">
        <v>70</v>
      </c>
      <c r="BG5" s="13"/>
      <c r="BH5" s="13"/>
      <c r="BI5" s="13"/>
      <c r="BJ5" s="178" t="s">
        <v>16</v>
      </c>
      <c r="BK5" s="180">
        <v>70</v>
      </c>
      <c r="BL5" s="13"/>
      <c r="BM5" s="13"/>
      <c r="BN5" s="13"/>
      <c r="BO5" s="178" t="s">
        <v>16</v>
      </c>
      <c r="BP5" s="180">
        <v>70</v>
      </c>
      <c r="BQ5" s="13"/>
      <c r="BR5" s="13"/>
      <c r="BS5" s="13"/>
    </row>
    <row r="6" spans="1:75" s="6" customFormat="1" ht="36" thickBot="1" x14ac:dyDescent="0.45">
      <c r="A6" s="13"/>
      <c r="B6" s="122"/>
      <c r="C6" s="123"/>
      <c r="D6" s="124"/>
      <c r="E6" s="13"/>
      <c r="F6" s="13"/>
      <c r="G6" s="13"/>
      <c r="H6" s="13"/>
      <c r="I6" s="13"/>
      <c r="J6" s="8" t="s">
        <v>53</v>
      </c>
      <c r="K6" s="20"/>
      <c r="L6" s="20"/>
      <c r="M6" s="20"/>
      <c r="N6" s="20"/>
      <c r="O6" s="20"/>
      <c r="P6" s="20"/>
      <c r="Q6" s="20"/>
      <c r="R6" s="20"/>
      <c r="S6" s="20"/>
      <c r="T6" s="20"/>
      <c r="U6" s="20"/>
      <c r="V6" s="20"/>
      <c r="W6" s="20"/>
      <c r="X6" s="20"/>
      <c r="Y6" s="20"/>
      <c r="Z6" s="20"/>
      <c r="AA6" s="181" t="s">
        <v>75</v>
      </c>
      <c r="AB6" s="182">
        <v>50</v>
      </c>
      <c r="AC6" s="16"/>
      <c r="AD6" s="17"/>
      <c r="AE6" s="13"/>
      <c r="AF6" s="181" t="s">
        <v>75</v>
      </c>
      <c r="AG6" s="182">
        <v>50</v>
      </c>
      <c r="AH6" s="16"/>
      <c r="AI6" s="17"/>
      <c r="AJ6" s="13"/>
      <c r="AK6" s="181" t="s">
        <v>75</v>
      </c>
      <c r="AL6" s="182">
        <v>50</v>
      </c>
      <c r="AM6" s="16"/>
      <c r="AN6" s="17"/>
      <c r="AO6" s="13"/>
      <c r="AP6" s="181" t="s">
        <v>75</v>
      </c>
      <c r="AQ6" s="182">
        <v>50</v>
      </c>
      <c r="AR6" s="16"/>
      <c r="AS6" s="17"/>
      <c r="AT6" s="13"/>
      <c r="AU6" s="181" t="s">
        <v>75</v>
      </c>
      <c r="AV6" s="182">
        <v>50</v>
      </c>
      <c r="AW6" s="16"/>
      <c r="AX6" s="17"/>
      <c r="AY6" s="13"/>
      <c r="AZ6" s="181" t="s">
        <v>75</v>
      </c>
      <c r="BA6" s="182">
        <v>50</v>
      </c>
      <c r="BB6" s="16"/>
      <c r="BC6" s="17"/>
      <c r="BD6" s="13"/>
      <c r="BE6" s="181" t="s">
        <v>75</v>
      </c>
      <c r="BF6" s="182">
        <v>50</v>
      </c>
      <c r="BG6" s="16"/>
      <c r="BH6" s="17"/>
      <c r="BI6" s="13"/>
      <c r="BJ6" s="181" t="s">
        <v>75</v>
      </c>
      <c r="BK6" s="182">
        <v>50</v>
      </c>
      <c r="BL6" s="16"/>
      <c r="BM6" s="17"/>
      <c r="BN6" s="13"/>
      <c r="BO6" s="181" t="s">
        <v>75</v>
      </c>
      <c r="BP6" s="182">
        <v>50</v>
      </c>
      <c r="BQ6" s="16"/>
      <c r="BR6" s="17"/>
      <c r="BS6" s="13"/>
    </row>
    <row r="7" spans="1:75" ht="28.5" customHeight="1" x14ac:dyDescent="0.4">
      <c r="A7" s="13"/>
      <c r="B7" s="125"/>
      <c r="C7" s="126" t="s">
        <v>15</v>
      </c>
      <c r="D7" s="127" t="s">
        <v>12</v>
      </c>
      <c r="E7" s="169" t="s">
        <v>41</v>
      </c>
      <c r="F7" s="176"/>
      <c r="G7" s="169" t="s">
        <v>28</v>
      </c>
      <c r="H7" s="170"/>
      <c r="J7" s="13"/>
      <c r="K7" s="13"/>
      <c r="L7" s="15"/>
      <c r="M7" s="13"/>
      <c r="N7" s="13"/>
      <c r="O7" s="13"/>
      <c r="P7" s="13"/>
      <c r="Q7" s="13"/>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row>
    <row r="8" spans="1:75" ht="57.75" customHeight="1" thickBot="1" x14ac:dyDescent="0.45">
      <c r="A8" s="21"/>
      <c r="B8" s="128"/>
      <c r="C8" s="129"/>
      <c r="D8" s="129"/>
      <c r="E8" s="22">
        <v>3</v>
      </c>
      <c r="F8" s="23">
        <f>E8+2</f>
        <v>5</v>
      </c>
      <c r="G8" s="24">
        <v>10</v>
      </c>
      <c r="H8" s="25">
        <v>5</v>
      </c>
      <c r="I8" s="111"/>
      <c r="J8" s="26"/>
      <c r="K8" s="26"/>
      <c r="L8" s="15"/>
      <c r="M8" s="13"/>
      <c r="N8" s="13"/>
      <c r="O8" s="13"/>
      <c r="P8" s="112"/>
      <c r="Q8" s="110"/>
      <c r="R8" s="166" t="s">
        <v>11</v>
      </c>
      <c r="S8" s="171"/>
      <c r="T8" s="172" t="s">
        <v>27</v>
      </c>
      <c r="U8" s="173"/>
      <c r="V8" s="173"/>
      <c r="W8" s="174"/>
      <c r="X8" s="133" t="s">
        <v>33</v>
      </c>
      <c r="Y8" s="134"/>
      <c r="Z8" s="135"/>
      <c r="AA8" s="190">
        <v>10</v>
      </c>
      <c r="AB8" s="191"/>
      <c r="AC8" s="191"/>
      <c r="AD8" s="191"/>
      <c r="AE8" s="192"/>
      <c r="AF8" s="191">
        <v>11</v>
      </c>
      <c r="AG8" s="191"/>
      <c r="AH8" s="191"/>
      <c r="AI8" s="191"/>
      <c r="AJ8" s="191"/>
      <c r="AK8" s="191">
        <v>12</v>
      </c>
      <c r="AL8" s="191"/>
      <c r="AM8" s="191"/>
      <c r="AN8" s="191"/>
      <c r="AO8" s="191"/>
      <c r="AP8" s="191">
        <v>1</v>
      </c>
      <c r="AQ8" s="191"/>
      <c r="AR8" s="191"/>
      <c r="AS8" s="191"/>
      <c r="AT8" s="191"/>
      <c r="AU8" s="191">
        <v>2</v>
      </c>
      <c r="AV8" s="191"/>
      <c r="AW8" s="191"/>
      <c r="AX8" s="191"/>
      <c r="AY8" s="191"/>
      <c r="AZ8" s="191">
        <v>3</v>
      </c>
      <c r="BA8" s="191"/>
      <c r="BB8" s="191"/>
      <c r="BC8" s="191"/>
      <c r="BD8" s="191"/>
      <c r="BE8" s="191">
        <v>4</v>
      </c>
      <c r="BF8" s="191"/>
      <c r="BG8" s="191"/>
      <c r="BH8" s="191"/>
      <c r="BI8" s="191"/>
      <c r="BJ8" s="191">
        <v>5</v>
      </c>
      <c r="BK8" s="191"/>
      <c r="BL8" s="191"/>
      <c r="BM8" s="191"/>
      <c r="BN8" s="191"/>
      <c r="BO8" s="191">
        <v>6</v>
      </c>
      <c r="BP8" s="191"/>
      <c r="BQ8" s="191"/>
      <c r="BR8" s="191"/>
      <c r="BS8" s="192"/>
      <c r="BT8" s="195" t="s">
        <v>70</v>
      </c>
      <c r="BU8" s="177"/>
      <c r="BV8" s="177"/>
      <c r="BW8" s="196" t="s">
        <v>71</v>
      </c>
    </row>
    <row r="9" spans="1:75" ht="43.5" customHeight="1" thickBot="1" x14ac:dyDescent="0.45">
      <c r="A9" s="27" t="s">
        <v>31</v>
      </c>
      <c r="B9" s="28" t="s">
        <v>50</v>
      </c>
      <c r="C9" s="29" t="s">
        <v>1</v>
      </c>
      <c r="D9" s="30" t="s">
        <v>12</v>
      </c>
      <c r="E9" s="30" t="s">
        <v>2</v>
      </c>
      <c r="F9" s="98" t="s">
        <v>3</v>
      </c>
      <c r="G9" s="98" t="s">
        <v>57</v>
      </c>
      <c r="H9" s="29" t="s">
        <v>55</v>
      </c>
      <c r="I9" s="29" t="s">
        <v>56</v>
      </c>
      <c r="J9" s="29" t="s">
        <v>54</v>
      </c>
      <c r="K9" s="113" t="s">
        <v>76</v>
      </c>
      <c r="L9" s="29" t="s">
        <v>19</v>
      </c>
      <c r="M9" s="29" t="s">
        <v>13</v>
      </c>
      <c r="N9" s="118" t="s">
        <v>20</v>
      </c>
      <c r="O9" s="29" t="s">
        <v>14</v>
      </c>
      <c r="P9" s="114" t="s">
        <v>58</v>
      </c>
      <c r="Q9" s="115" t="s">
        <v>59</v>
      </c>
      <c r="R9" s="136" t="s">
        <v>4</v>
      </c>
      <c r="S9" s="136" t="s">
        <v>5</v>
      </c>
      <c r="T9" s="137" t="s">
        <v>60</v>
      </c>
      <c r="U9" s="141" t="s">
        <v>26</v>
      </c>
      <c r="V9" s="137" t="s">
        <v>61</v>
      </c>
      <c r="W9" s="142" t="s">
        <v>26</v>
      </c>
      <c r="X9" s="46" t="s">
        <v>34</v>
      </c>
      <c r="Y9" s="46" t="s">
        <v>35</v>
      </c>
      <c r="Z9" s="138" t="s">
        <v>36</v>
      </c>
      <c r="AA9" s="187" t="s">
        <v>65</v>
      </c>
      <c r="AB9" s="150" t="s">
        <v>66</v>
      </c>
      <c r="AC9" s="151" t="s">
        <v>67</v>
      </c>
      <c r="AD9" s="151" t="s">
        <v>68</v>
      </c>
      <c r="AE9" s="151" t="s">
        <v>69</v>
      </c>
      <c r="AF9" s="187" t="s">
        <v>65</v>
      </c>
      <c r="AG9" s="150" t="s">
        <v>66</v>
      </c>
      <c r="AH9" s="151" t="s">
        <v>67</v>
      </c>
      <c r="AI9" s="151" t="s">
        <v>68</v>
      </c>
      <c r="AJ9" s="151" t="s">
        <v>69</v>
      </c>
      <c r="AK9" s="187" t="s">
        <v>65</v>
      </c>
      <c r="AL9" s="150" t="s">
        <v>66</v>
      </c>
      <c r="AM9" s="151" t="s">
        <v>67</v>
      </c>
      <c r="AN9" s="151" t="s">
        <v>68</v>
      </c>
      <c r="AO9" s="151" t="s">
        <v>69</v>
      </c>
      <c r="AP9" s="187" t="s">
        <v>65</v>
      </c>
      <c r="AQ9" s="150" t="s">
        <v>66</v>
      </c>
      <c r="AR9" s="151" t="s">
        <v>67</v>
      </c>
      <c r="AS9" s="151" t="s">
        <v>68</v>
      </c>
      <c r="AT9" s="151" t="s">
        <v>69</v>
      </c>
      <c r="AU9" s="187" t="s">
        <v>65</v>
      </c>
      <c r="AV9" s="150" t="s">
        <v>66</v>
      </c>
      <c r="AW9" s="151" t="s">
        <v>67</v>
      </c>
      <c r="AX9" s="151" t="s">
        <v>68</v>
      </c>
      <c r="AY9" s="151" t="s">
        <v>69</v>
      </c>
      <c r="AZ9" s="187" t="s">
        <v>65</v>
      </c>
      <c r="BA9" s="150" t="s">
        <v>66</v>
      </c>
      <c r="BB9" s="151" t="s">
        <v>67</v>
      </c>
      <c r="BC9" s="151" t="s">
        <v>68</v>
      </c>
      <c r="BD9" s="151" t="s">
        <v>69</v>
      </c>
      <c r="BE9" s="187" t="s">
        <v>65</v>
      </c>
      <c r="BF9" s="150" t="s">
        <v>66</v>
      </c>
      <c r="BG9" s="151" t="s">
        <v>67</v>
      </c>
      <c r="BH9" s="151" t="s">
        <v>68</v>
      </c>
      <c r="BI9" s="151" t="s">
        <v>69</v>
      </c>
      <c r="BJ9" s="187" t="s">
        <v>65</v>
      </c>
      <c r="BK9" s="150" t="s">
        <v>66</v>
      </c>
      <c r="BL9" s="151" t="s">
        <v>67</v>
      </c>
      <c r="BM9" s="151" t="s">
        <v>68</v>
      </c>
      <c r="BN9" s="151" t="s">
        <v>69</v>
      </c>
      <c r="BO9" s="187" t="s">
        <v>65</v>
      </c>
      <c r="BP9" s="150" t="s">
        <v>66</v>
      </c>
      <c r="BQ9" s="151" t="s">
        <v>67</v>
      </c>
      <c r="BR9" s="151" t="s">
        <v>68</v>
      </c>
      <c r="BS9" s="193" t="s">
        <v>69</v>
      </c>
      <c r="BT9" s="197" t="s">
        <v>70</v>
      </c>
      <c r="BU9" s="158" t="s">
        <v>68</v>
      </c>
      <c r="BV9" s="158" t="s">
        <v>69</v>
      </c>
      <c r="BW9" s="152" t="s">
        <v>71</v>
      </c>
    </row>
    <row r="10" spans="1:75" ht="26.25" customHeight="1" thickTop="1" x14ac:dyDescent="0.4">
      <c r="A10" s="31"/>
      <c r="B10" s="32">
        <v>1</v>
      </c>
      <c r="C10" s="46"/>
      <c r="D10" s="46"/>
      <c r="E10" s="100" t="s">
        <v>6</v>
      </c>
      <c r="F10" s="101" t="s">
        <v>7</v>
      </c>
      <c r="G10" s="101">
        <v>57.1</v>
      </c>
      <c r="H10" s="33">
        <v>55000</v>
      </c>
      <c r="I10" s="102">
        <f>ROUNDDOWN($G10*$H10*1/2,-2)</f>
        <v>1570200</v>
      </c>
      <c r="J10" s="34">
        <v>344190</v>
      </c>
      <c r="K10" s="35">
        <f>I10-J10</f>
        <v>1226010</v>
      </c>
      <c r="L10" s="120">
        <v>1226010</v>
      </c>
      <c r="M10" s="36"/>
      <c r="N10" s="102">
        <f>I10-L10-J10</f>
        <v>0</v>
      </c>
      <c r="O10" s="37"/>
      <c r="P10" s="103">
        <f>J10+L10+N10</f>
        <v>1570200</v>
      </c>
      <c r="Q10" s="116">
        <f>I10</f>
        <v>1570200</v>
      </c>
      <c r="R10" s="38">
        <v>125</v>
      </c>
      <c r="S10" s="38">
        <v>125</v>
      </c>
      <c r="T10" s="33">
        <f t="shared" ref="T10:T19" si="0">H10</f>
        <v>55000</v>
      </c>
      <c r="U10" s="33">
        <f>T10</f>
        <v>55000</v>
      </c>
      <c r="V10" s="164">
        <f>ROUND(T10*0.85,1)</f>
        <v>46750</v>
      </c>
      <c r="W10" s="39">
        <f>V10</f>
        <v>46750</v>
      </c>
      <c r="X10" s="33"/>
      <c r="Y10" s="33"/>
      <c r="Z10" s="40"/>
      <c r="AA10" s="188">
        <f>VLOOKUP($F10,AA$3:AB$6,2,0)</f>
        <v>100</v>
      </c>
      <c r="AB10" s="159"/>
      <c r="AC10" s="153">
        <f>SUM(AD10:AE10)</f>
        <v>0</v>
      </c>
      <c r="AD10" s="153">
        <f>ROUNDDOWN(AA10*AB10*AB$2*1/2,0)</f>
        <v>0</v>
      </c>
      <c r="AE10" s="153">
        <f>ROUNDDOWN(AA10*AB10*AB$2*1/2,0)</f>
        <v>0</v>
      </c>
      <c r="AF10" s="188">
        <f>VLOOKUP($F10,AF$3:AG$6,2,0)</f>
        <v>100</v>
      </c>
      <c r="AG10" s="159"/>
      <c r="AH10" s="153">
        <f>SUM(AI10:AJ10)</f>
        <v>0</v>
      </c>
      <c r="AI10" s="153">
        <f>ROUNDDOWN(AF10*AG10*AG$2*1/2,0)</f>
        <v>0</v>
      </c>
      <c r="AJ10" s="153">
        <f>ROUNDDOWN(AF10*AG10*AG$2*1/2,0)</f>
        <v>0</v>
      </c>
      <c r="AK10" s="188">
        <f>VLOOKUP($F10,AK$3:AL$6,2,0)</f>
        <v>100</v>
      </c>
      <c r="AL10" s="159"/>
      <c r="AM10" s="153">
        <f>SUM(AN10:AO10)</f>
        <v>0</v>
      </c>
      <c r="AN10" s="153">
        <f>ROUNDDOWN(AK10*AL10*AL$2*1/2,0)</f>
        <v>0</v>
      </c>
      <c r="AO10" s="153">
        <f>ROUNDDOWN(AK10*AL10*AL$2*1/2,0)</f>
        <v>0</v>
      </c>
      <c r="AP10" s="188">
        <f>VLOOKUP($F10,AP$3:AQ$6,2,0)</f>
        <v>100</v>
      </c>
      <c r="AQ10" s="159"/>
      <c r="AR10" s="153">
        <f>SUM(AS10:AT10)</f>
        <v>0</v>
      </c>
      <c r="AS10" s="153">
        <f>ROUNDDOWN(AP10*AQ10*AQ$2*1/2,0)</f>
        <v>0</v>
      </c>
      <c r="AT10" s="153">
        <f>ROUNDDOWN(AP10*AQ10*AQ$2*1/2,0)</f>
        <v>0</v>
      </c>
      <c r="AU10" s="188">
        <f>VLOOKUP($F10,AU$3:AV$6,2,0)</f>
        <v>100</v>
      </c>
      <c r="AV10" s="159"/>
      <c r="AW10" s="153">
        <f>SUM(AX10:AY10)</f>
        <v>0</v>
      </c>
      <c r="AX10" s="153">
        <f>ROUNDDOWN(AU10*AV10*AV$2*1/2,0)</f>
        <v>0</v>
      </c>
      <c r="AY10" s="153">
        <f>ROUNDDOWN(AU10*AV10*AV$2*1/2,0)</f>
        <v>0</v>
      </c>
      <c r="AZ10" s="188">
        <f>VLOOKUP($F10,AZ$3:BA$6,2,0)</f>
        <v>100</v>
      </c>
      <c r="BA10" s="159"/>
      <c r="BB10" s="153">
        <f>SUM(BC10:BD10)</f>
        <v>0</v>
      </c>
      <c r="BC10" s="153">
        <f>ROUNDDOWN(AZ10*BA10*BA$2*1/2,0)</f>
        <v>0</v>
      </c>
      <c r="BD10" s="153">
        <f>ROUNDDOWN(AZ10*BA10*BA$2*1/2,0)</f>
        <v>0</v>
      </c>
      <c r="BE10" s="188">
        <f>VLOOKUP($F10,BE$3:BF$6,2,0)</f>
        <v>100</v>
      </c>
      <c r="BF10" s="159"/>
      <c r="BG10" s="153">
        <f>SUM(BH10:BI10)</f>
        <v>0</v>
      </c>
      <c r="BH10" s="153">
        <f>ROUNDDOWN(BE10*BF10*BF$2*1/2,0)</f>
        <v>0</v>
      </c>
      <c r="BI10" s="153">
        <f>ROUNDDOWN(BE10*BF10*BF$2*1/2,0)</f>
        <v>0</v>
      </c>
      <c r="BJ10" s="188">
        <f>VLOOKUP($F10,BJ$3:BK$6,2,0)</f>
        <v>100</v>
      </c>
      <c r="BK10" s="159"/>
      <c r="BL10" s="153">
        <f>SUM(BM10:BN10)</f>
        <v>0</v>
      </c>
      <c r="BM10" s="153">
        <f>ROUNDDOWN(BJ10*BK10*BK$2*1/2,0)</f>
        <v>0</v>
      </c>
      <c r="BN10" s="153">
        <f>ROUNDDOWN(BJ10*BK10*BK$2*1/2,0)</f>
        <v>0</v>
      </c>
      <c r="BO10" s="188">
        <f>VLOOKUP($F10,BO$3:BP$6,2,0)</f>
        <v>100</v>
      </c>
      <c r="BP10" s="159"/>
      <c r="BQ10" s="153">
        <f>SUM(BR10:BS10)</f>
        <v>0</v>
      </c>
      <c r="BR10" s="153">
        <f>ROUNDDOWN(BO10*BP10*BP$2*1/2,0)</f>
        <v>0</v>
      </c>
      <c r="BS10" s="194">
        <f>ROUNDDOWN(BO10*BP10*BP$2*1/2,0)</f>
        <v>0</v>
      </c>
      <c r="BT10" s="198">
        <f t="shared" ref="BT10" si="1">SUM(BU10:BV10)</f>
        <v>0</v>
      </c>
      <c r="BU10" s="153">
        <f>AD10+AI10+AN10+AS10+AX10+BC10+BH10+BM10+BR10</f>
        <v>0</v>
      </c>
      <c r="BV10" s="153">
        <f>AE10+AJ10+AO10+AT10+AY10+BD10+BI10+BN10+BS10</f>
        <v>0</v>
      </c>
      <c r="BW10" s="199">
        <f>I10-BU10</f>
        <v>1570200</v>
      </c>
    </row>
    <row r="11" spans="1:75" ht="26.25" customHeight="1" x14ac:dyDescent="0.4">
      <c r="A11" s="31"/>
      <c r="B11" s="32">
        <v>2</v>
      </c>
      <c r="C11" s="46"/>
      <c r="D11" s="46"/>
      <c r="E11" s="100">
        <v>1.7</v>
      </c>
      <c r="F11" s="101" t="s">
        <v>17</v>
      </c>
      <c r="G11" s="101">
        <v>74.8</v>
      </c>
      <c r="H11" s="33">
        <v>50000</v>
      </c>
      <c r="I11" s="102">
        <f t="shared" ref="I11:I19" si="2">ROUNDDOWN($G11*$H11*1/2,-2)</f>
        <v>1870000</v>
      </c>
      <c r="J11" s="34">
        <v>100000</v>
      </c>
      <c r="K11" s="35">
        <f>I11-J11</f>
        <v>1770000</v>
      </c>
      <c r="L11" s="120">
        <v>274000</v>
      </c>
      <c r="M11" s="36"/>
      <c r="N11" s="102">
        <f t="shared" ref="N11:N47" si="3">I11-L11-J11</f>
        <v>1496000</v>
      </c>
      <c r="O11" s="37"/>
      <c r="P11" s="103">
        <f t="shared" ref="P11:P47" si="4">J11+L11+N11</f>
        <v>1870000</v>
      </c>
      <c r="Q11" s="116">
        <f t="shared" ref="Q11:Q47" si="5">I11</f>
        <v>1870000</v>
      </c>
      <c r="R11" s="38"/>
      <c r="S11" s="38"/>
      <c r="T11" s="33">
        <f t="shared" si="0"/>
        <v>50000</v>
      </c>
      <c r="U11" s="41">
        <f>ROUND(T11*1.299,1)</f>
        <v>64950</v>
      </c>
      <c r="V11" s="164">
        <f t="shared" ref="V11:V19" si="6">ROUND(T11*0.85,1)</f>
        <v>42500</v>
      </c>
      <c r="W11" s="42">
        <f>ROUND(V11*1.299,1)</f>
        <v>55207.5</v>
      </c>
      <c r="X11" s="41"/>
      <c r="Y11" s="41"/>
      <c r="Z11" s="43"/>
      <c r="AA11" s="188">
        <f t="shared" ref="AA11:AA47" si="7">VLOOKUP($F11,AA$3:AB$6,2,0)</f>
        <v>70</v>
      </c>
      <c r="AB11" s="159"/>
      <c r="AC11" s="153">
        <f t="shared" ref="AC11:AC47" si="8">SUM(AD11:AE11)</f>
        <v>0</v>
      </c>
      <c r="AD11" s="153">
        <f t="shared" ref="AD11:AD47" si="9">ROUNDDOWN(AA11*AB11*AB$2*1/2,0)</f>
        <v>0</v>
      </c>
      <c r="AE11" s="153">
        <f t="shared" ref="AE11:AE47" si="10">ROUNDDOWN(AA11*AB11*AB$2*1/2,0)</f>
        <v>0</v>
      </c>
      <c r="AF11" s="188">
        <f t="shared" ref="AF11:AF47" si="11">VLOOKUP($F11,AF$3:AG$6,2,0)</f>
        <v>70</v>
      </c>
      <c r="AG11" s="159"/>
      <c r="AH11" s="153">
        <f t="shared" ref="AH11:AH47" si="12">SUM(AI11:AJ11)</f>
        <v>0</v>
      </c>
      <c r="AI11" s="153">
        <f t="shared" ref="AI11:AI47" si="13">ROUNDDOWN(AF11*AG11*AG$2*1/2,0)</f>
        <v>0</v>
      </c>
      <c r="AJ11" s="153">
        <f t="shared" ref="AJ11:AJ47" si="14">ROUNDDOWN(AF11*AG11*AG$2*1/2,0)</f>
        <v>0</v>
      </c>
      <c r="AK11" s="188">
        <f t="shared" ref="AK11:AK47" si="15">VLOOKUP($F11,AK$3:AL$6,2,0)</f>
        <v>70</v>
      </c>
      <c r="AL11" s="159"/>
      <c r="AM11" s="153">
        <f t="shared" ref="AM11:AM47" si="16">SUM(AN11:AO11)</f>
        <v>0</v>
      </c>
      <c r="AN11" s="153">
        <f t="shared" ref="AN11:AN47" si="17">ROUNDDOWN(AK11*AL11*AL$2*1/2,0)</f>
        <v>0</v>
      </c>
      <c r="AO11" s="153">
        <f t="shared" ref="AO11:AO47" si="18">ROUNDDOWN(AK11*AL11*AL$2*1/2,0)</f>
        <v>0</v>
      </c>
      <c r="AP11" s="188">
        <f t="shared" ref="AP11:AP47" si="19">VLOOKUP($F11,AP$3:AQ$6,2,0)</f>
        <v>70</v>
      </c>
      <c r="AQ11" s="159"/>
      <c r="AR11" s="153">
        <f t="shared" ref="AR11:AR47" si="20">SUM(AS11:AT11)</f>
        <v>0</v>
      </c>
      <c r="AS11" s="153">
        <f t="shared" ref="AS11:AS47" si="21">ROUNDDOWN(AP11*AQ11*AQ$2*1/2,0)</f>
        <v>0</v>
      </c>
      <c r="AT11" s="153">
        <f t="shared" ref="AT11:AT47" si="22">ROUNDDOWN(AP11*AQ11*AQ$2*1/2,0)</f>
        <v>0</v>
      </c>
      <c r="AU11" s="188">
        <f t="shared" ref="AU11:AU47" si="23">VLOOKUP($F11,AU$3:AV$6,2,0)</f>
        <v>70</v>
      </c>
      <c r="AV11" s="159"/>
      <c r="AW11" s="153">
        <f t="shared" ref="AW11:AW47" si="24">SUM(AX11:AY11)</f>
        <v>0</v>
      </c>
      <c r="AX11" s="153">
        <f t="shared" ref="AX11:AX47" si="25">ROUNDDOWN(AU11*AV11*AV$2*1/2,0)</f>
        <v>0</v>
      </c>
      <c r="AY11" s="153">
        <f t="shared" ref="AY11:AY47" si="26">ROUNDDOWN(AU11*AV11*AV$2*1/2,0)</f>
        <v>0</v>
      </c>
      <c r="AZ11" s="188">
        <f t="shared" ref="AZ11:AZ47" si="27">VLOOKUP($F11,AZ$3:BA$6,2,0)</f>
        <v>70</v>
      </c>
      <c r="BA11" s="159"/>
      <c r="BB11" s="153">
        <f t="shared" ref="BB11:BB47" si="28">SUM(BC11:BD11)</f>
        <v>0</v>
      </c>
      <c r="BC11" s="153">
        <f t="shared" ref="BC11:BC47" si="29">ROUNDDOWN(AZ11*BA11*BA$2*1/2,0)</f>
        <v>0</v>
      </c>
      <c r="BD11" s="153">
        <f t="shared" ref="BD11:BD47" si="30">ROUNDDOWN(AZ11*BA11*BA$2*1/2,0)</f>
        <v>0</v>
      </c>
      <c r="BE11" s="188">
        <f t="shared" ref="BE11:BE47" si="31">VLOOKUP($F11,BE$3:BF$6,2,0)</f>
        <v>70</v>
      </c>
      <c r="BF11" s="159"/>
      <c r="BG11" s="153">
        <f t="shared" ref="BG11:BG47" si="32">SUM(BH11:BI11)</f>
        <v>0</v>
      </c>
      <c r="BH11" s="153">
        <f t="shared" ref="BH11:BH47" si="33">ROUNDDOWN(BE11*BF11*BF$2*1/2,0)</f>
        <v>0</v>
      </c>
      <c r="BI11" s="153">
        <f t="shared" ref="BI11:BI47" si="34">ROUNDDOWN(BE11*BF11*BF$2*1/2,0)</f>
        <v>0</v>
      </c>
      <c r="BJ11" s="188">
        <f t="shared" ref="BJ11:BJ47" si="35">VLOOKUP($F11,BJ$3:BK$6,2,0)</f>
        <v>70</v>
      </c>
      <c r="BK11" s="159"/>
      <c r="BL11" s="153">
        <f t="shared" ref="BL11:BL47" si="36">SUM(BM11:BN11)</f>
        <v>0</v>
      </c>
      <c r="BM11" s="153">
        <f t="shared" ref="BM11:BM47" si="37">ROUNDDOWN(BJ11*BK11*BK$2*1/2,0)</f>
        <v>0</v>
      </c>
      <c r="BN11" s="153">
        <f t="shared" ref="BN11:BN47" si="38">ROUNDDOWN(BJ11*BK11*BK$2*1/2,0)</f>
        <v>0</v>
      </c>
      <c r="BO11" s="188">
        <f t="shared" ref="BO11:BO47" si="39">VLOOKUP($F11,BO$3:BP$6,2,0)</f>
        <v>70</v>
      </c>
      <c r="BP11" s="159"/>
      <c r="BQ11" s="153">
        <f t="shared" ref="BQ11:BQ47" si="40">SUM(BR11:BS11)</f>
        <v>0</v>
      </c>
      <c r="BR11" s="153">
        <f t="shared" ref="BR11:BR47" si="41">ROUNDDOWN(BO11*BP11*BP$2*1/2,0)</f>
        <v>0</v>
      </c>
      <c r="BS11" s="194">
        <f t="shared" ref="BS11:BS47" si="42">ROUNDDOWN(BO11*BP11*BP$2*1/2,0)</f>
        <v>0</v>
      </c>
      <c r="BT11" s="198">
        <f>SUM(BU11:BV11)</f>
        <v>0</v>
      </c>
      <c r="BU11" s="153">
        <f>AD11+AI11+AN11+AS11+AX11+BC11+BH11+BM11+BR11</f>
        <v>0</v>
      </c>
      <c r="BV11" s="153">
        <f>AE11+AJ11+AO11+AT11+AY11+BD11+BI11+BN11+BS11</f>
        <v>0</v>
      </c>
      <c r="BW11" s="199">
        <f t="shared" ref="BW11:BW19" si="43">I11-BU11</f>
        <v>1870000</v>
      </c>
    </row>
    <row r="12" spans="1:75" ht="26.25" customHeight="1" x14ac:dyDescent="0.4">
      <c r="A12" s="31"/>
      <c r="B12" s="32">
        <v>3</v>
      </c>
      <c r="C12" s="46"/>
      <c r="D12" s="46"/>
      <c r="E12" s="100">
        <v>1.5</v>
      </c>
      <c r="F12" s="101" t="s">
        <v>7</v>
      </c>
      <c r="G12" s="101">
        <v>40.799999999999997</v>
      </c>
      <c r="H12" s="33">
        <v>23000</v>
      </c>
      <c r="I12" s="102">
        <f t="shared" si="2"/>
        <v>469200</v>
      </c>
      <c r="J12" s="34">
        <v>57028</v>
      </c>
      <c r="K12" s="35">
        <f t="shared" ref="K12:K19" si="44">I12-J12</f>
        <v>412172</v>
      </c>
      <c r="L12" s="120">
        <v>206000</v>
      </c>
      <c r="M12" s="44"/>
      <c r="N12" s="102">
        <f t="shared" si="3"/>
        <v>206172</v>
      </c>
      <c r="O12" s="37"/>
      <c r="P12" s="103">
        <f t="shared" si="4"/>
        <v>469200</v>
      </c>
      <c r="Q12" s="116">
        <f t="shared" si="5"/>
        <v>469200</v>
      </c>
      <c r="R12" s="38">
        <v>18</v>
      </c>
      <c r="S12" s="38">
        <v>18</v>
      </c>
      <c r="T12" s="33">
        <f t="shared" si="0"/>
        <v>23000</v>
      </c>
      <c r="U12" s="33">
        <f>T12</f>
        <v>23000</v>
      </c>
      <c r="V12" s="164">
        <f t="shared" si="6"/>
        <v>19550</v>
      </c>
      <c r="W12" s="39">
        <f>V12</f>
        <v>19550</v>
      </c>
      <c r="X12" s="33"/>
      <c r="Y12" s="33"/>
      <c r="Z12" s="40"/>
      <c r="AA12" s="188">
        <f t="shared" si="7"/>
        <v>100</v>
      </c>
      <c r="AB12" s="159"/>
      <c r="AC12" s="153">
        <f t="shared" si="8"/>
        <v>0</v>
      </c>
      <c r="AD12" s="153">
        <f t="shared" si="9"/>
        <v>0</v>
      </c>
      <c r="AE12" s="153">
        <f t="shared" si="10"/>
        <v>0</v>
      </c>
      <c r="AF12" s="188">
        <f t="shared" si="11"/>
        <v>100</v>
      </c>
      <c r="AG12" s="159"/>
      <c r="AH12" s="153">
        <f t="shared" si="12"/>
        <v>0</v>
      </c>
      <c r="AI12" s="153">
        <f t="shared" si="13"/>
        <v>0</v>
      </c>
      <c r="AJ12" s="153">
        <f t="shared" si="14"/>
        <v>0</v>
      </c>
      <c r="AK12" s="188">
        <f t="shared" si="15"/>
        <v>100</v>
      </c>
      <c r="AL12" s="159"/>
      <c r="AM12" s="153">
        <f t="shared" si="16"/>
        <v>0</v>
      </c>
      <c r="AN12" s="153">
        <f t="shared" si="17"/>
        <v>0</v>
      </c>
      <c r="AO12" s="153">
        <f t="shared" si="18"/>
        <v>0</v>
      </c>
      <c r="AP12" s="188">
        <f t="shared" si="19"/>
        <v>100</v>
      </c>
      <c r="AQ12" s="159"/>
      <c r="AR12" s="153">
        <f t="shared" si="20"/>
        <v>0</v>
      </c>
      <c r="AS12" s="153">
        <f t="shared" si="21"/>
        <v>0</v>
      </c>
      <c r="AT12" s="153">
        <f t="shared" si="22"/>
        <v>0</v>
      </c>
      <c r="AU12" s="188">
        <f t="shared" si="23"/>
        <v>100</v>
      </c>
      <c r="AV12" s="159"/>
      <c r="AW12" s="153">
        <f t="shared" si="24"/>
        <v>0</v>
      </c>
      <c r="AX12" s="153">
        <f t="shared" si="25"/>
        <v>0</v>
      </c>
      <c r="AY12" s="153">
        <f t="shared" si="26"/>
        <v>0</v>
      </c>
      <c r="AZ12" s="188">
        <f t="shared" si="27"/>
        <v>100</v>
      </c>
      <c r="BA12" s="159"/>
      <c r="BB12" s="153">
        <f t="shared" si="28"/>
        <v>0</v>
      </c>
      <c r="BC12" s="153">
        <f t="shared" si="29"/>
        <v>0</v>
      </c>
      <c r="BD12" s="153">
        <f t="shared" si="30"/>
        <v>0</v>
      </c>
      <c r="BE12" s="188">
        <f t="shared" si="31"/>
        <v>100</v>
      </c>
      <c r="BF12" s="159"/>
      <c r="BG12" s="153">
        <f t="shared" si="32"/>
        <v>0</v>
      </c>
      <c r="BH12" s="153">
        <f t="shared" si="33"/>
        <v>0</v>
      </c>
      <c r="BI12" s="153">
        <f t="shared" si="34"/>
        <v>0</v>
      </c>
      <c r="BJ12" s="188">
        <f t="shared" si="35"/>
        <v>100</v>
      </c>
      <c r="BK12" s="159"/>
      <c r="BL12" s="153">
        <f t="shared" si="36"/>
        <v>0</v>
      </c>
      <c r="BM12" s="153">
        <f t="shared" si="37"/>
        <v>0</v>
      </c>
      <c r="BN12" s="153">
        <f t="shared" si="38"/>
        <v>0</v>
      </c>
      <c r="BO12" s="188">
        <f t="shared" si="39"/>
        <v>100</v>
      </c>
      <c r="BP12" s="159"/>
      <c r="BQ12" s="153">
        <f t="shared" si="40"/>
        <v>0</v>
      </c>
      <c r="BR12" s="153">
        <f t="shared" si="41"/>
        <v>0</v>
      </c>
      <c r="BS12" s="194">
        <f t="shared" si="42"/>
        <v>0</v>
      </c>
      <c r="BT12" s="198">
        <f t="shared" ref="BT12:BT28" si="45">SUM(BU12:BV12)</f>
        <v>0</v>
      </c>
      <c r="BU12" s="153">
        <f t="shared" ref="BU12:BV28" si="46">AD12+AI12+AN12+AS12+AX12+BC12+BH12+BM12+BR12</f>
        <v>0</v>
      </c>
      <c r="BV12" s="153">
        <f t="shared" si="46"/>
        <v>0</v>
      </c>
      <c r="BW12" s="199">
        <f t="shared" si="43"/>
        <v>469200</v>
      </c>
    </row>
    <row r="13" spans="1:75" ht="26.25" customHeight="1" x14ac:dyDescent="0.4">
      <c r="A13" s="31"/>
      <c r="B13" s="32">
        <v>4</v>
      </c>
      <c r="C13" s="46"/>
      <c r="D13" s="46"/>
      <c r="E13" s="100">
        <v>1.5</v>
      </c>
      <c r="F13" s="101" t="s">
        <v>18</v>
      </c>
      <c r="G13" s="101">
        <v>28.5</v>
      </c>
      <c r="H13" s="33">
        <v>50000</v>
      </c>
      <c r="I13" s="102">
        <f t="shared" si="2"/>
        <v>712500</v>
      </c>
      <c r="J13" s="34">
        <v>50000</v>
      </c>
      <c r="K13" s="35">
        <f t="shared" si="44"/>
        <v>662500</v>
      </c>
      <c r="L13" s="120">
        <v>71300</v>
      </c>
      <c r="M13" s="44"/>
      <c r="N13" s="102">
        <f t="shared" si="3"/>
        <v>591200</v>
      </c>
      <c r="O13" s="37"/>
      <c r="P13" s="103">
        <f t="shared" si="4"/>
        <v>712500</v>
      </c>
      <c r="Q13" s="116">
        <f t="shared" si="5"/>
        <v>712500</v>
      </c>
      <c r="R13" s="38"/>
      <c r="S13" s="38"/>
      <c r="T13" s="33">
        <f t="shared" si="0"/>
        <v>50000</v>
      </c>
      <c r="U13" s="41">
        <f>ROUND(T13*1.56,1)</f>
        <v>78000</v>
      </c>
      <c r="V13" s="164">
        <f t="shared" si="6"/>
        <v>42500</v>
      </c>
      <c r="W13" s="42">
        <f>ROUND(V13*1.56,1)</f>
        <v>66300</v>
      </c>
      <c r="X13" s="41"/>
      <c r="Y13" s="41"/>
      <c r="Z13" s="43"/>
      <c r="AA13" s="188">
        <f t="shared" si="7"/>
        <v>50</v>
      </c>
      <c r="AB13" s="159"/>
      <c r="AC13" s="153">
        <f t="shared" si="8"/>
        <v>0</v>
      </c>
      <c r="AD13" s="153">
        <f t="shared" si="9"/>
        <v>0</v>
      </c>
      <c r="AE13" s="153">
        <f t="shared" si="10"/>
        <v>0</v>
      </c>
      <c r="AF13" s="188">
        <f t="shared" si="11"/>
        <v>50</v>
      </c>
      <c r="AG13" s="159"/>
      <c r="AH13" s="153">
        <f t="shared" si="12"/>
        <v>0</v>
      </c>
      <c r="AI13" s="153">
        <f t="shared" si="13"/>
        <v>0</v>
      </c>
      <c r="AJ13" s="153">
        <f t="shared" si="14"/>
        <v>0</v>
      </c>
      <c r="AK13" s="188">
        <f t="shared" si="15"/>
        <v>50</v>
      </c>
      <c r="AL13" s="159"/>
      <c r="AM13" s="153">
        <f t="shared" si="16"/>
        <v>0</v>
      </c>
      <c r="AN13" s="153">
        <f t="shared" si="17"/>
        <v>0</v>
      </c>
      <c r="AO13" s="153">
        <f t="shared" si="18"/>
        <v>0</v>
      </c>
      <c r="AP13" s="188">
        <f t="shared" si="19"/>
        <v>50</v>
      </c>
      <c r="AQ13" s="159"/>
      <c r="AR13" s="153">
        <f t="shared" si="20"/>
        <v>0</v>
      </c>
      <c r="AS13" s="153">
        <f t="shared" si="21"/>
        <v>0</v>
      </c>
      <c r="AT13" s="153">
        <f t="shared" si="22"/>
        <v>0</v>
      </c>
      <c r="AU13" s="188">
        <f t="shared" si="23"/>
        <v>50</v>
      </c>
      <c r="AV13" s="159"/>
      <c r="AW13" s="153">
        <f t="shared" si="24"/>
        <v>0</v>
      </c>
      <c r="AX13" s="153">
        <f t="shared" si="25"/>
        <v>0</v>
      </c>
      <c r="AY13" s="153">
        <f t="shared" si="26"/>
        <v>0</v>
      </c>
      <c r="AZ13" s="188">
        <f t="shared" si="27"/>
        <v>50</v>
      </c>
      <c r="BA13" s="159"/>
      <c r="BB13" s="153">
        <f t="shared" si="28"/>
        <v>0</v>
      </c>
      <c r="BC13" s="153">
        <f t="shared" si="29"/>
        <v>0</v>
      </c>
      <c r="BD13" s="153">
        <f t="shared" si="30"/>
        <v>0</v>
      </c>
      <c r="BE13" s="188">
        <f t="shared" si="31"/>
        <v>50</v>
      </c>
      <c r="BF13" s="159"/>
      <c r="BG13" s="153">
        <f t="shared" si="32"/>
        <v>0</v>
      </c>
      <c r="BH13" s="153">
        <f t="shared" si="33"/>
        <v>0</v>
      </c>
      <c r="BI13" s="153">
        <f t="shared" si="34"/>
        <v>0</v>
      </c>
      <c r="BJ13" s="188">
        <f t="shared" si="35"/>
        <v>50</v>
      </c>
      <c r="BK13" s="159"/>
      <c r="BL13" s="153">
        <f t="shared" si="36"/>
        <v>0</v>
      </c>
      <c r="BM13" s="153">
        <f t="shared" si="37"/>
        <v>0</v>
      </c>
      <c r="BN13" s="153">
        <f t="shared" si="38"/>
        <v>0</v>
      </c>
      <c r="BO13" s="188">
        <f t="shared" si="39"/>
        <v>50</v>
      </c>
      <c r="BP13" s="159"/>
      <c r="BQ13" s="153">
        <f t="shared" si="40"/>
        <v>0</v>
      </c>
      <c r="BR13" s="153">
        <f t="shared" si="41"/>
        <v>0</v>
      </c>
      <c r="BS13" s="194">
        <f t="shared" si="42"/>
        <v>0</v>
      </c>
      <c r="BT13" s="198">
        <f t="shared" si="45"/>
        <v>0</v>
      </c>
      <c r="BU13" s="153">
        <f t="shared" si="46"/>
        <v>0</v>
      </c>
      <c r="BV13" s="153">
        <f t="shared" si="46"/>
        <v>0</v>
      </c>
      <c r="BW13" s="199">
        <f t="shared" si="43"/>
        <v>712500</v>
      </c>
    </row>
    <row r="14" spans="1:75" ht="26.25" customHeight="1" x14ac:dyDescent="0.4">
      <c r="A14" s="31"/>
      <c r="B14" s="32">
        <v>5</v>
      </c>
      <c r="C14" s="45"/>
      <c r="D14" s="46"/>
      <c r="E14" s="100">
        <v>1.5</v>
      </c>
      <c r="F14" s="101" t="s">
        <v>9</v>
      </c>
      <c r="G14" s="101">
        <v>43.2</v>
      </c>
      <c r="H14" s="33">
        <v>28000</v>
      </c>
      <c r="I14" s="102">
        <f t="shared" si="2"/>
        <v>604800</v>
      </c>
      <c r="J14" s="34">
        <v>0</v>
      </c>
      <c r="K14" s="35">
        <f t="shared" si="44"/>
        <v>604800</v>
      </c>
      <c r="L14" s="120">
        <v>571200</v>
      </c>
      <c r="M14" s="44"/>
      <c r="N14" s="102">
        <f t="shared" si="3"/>
        <v>33600</v>
      </c>
      <c r="O14" s="37"/>
      <c r="P14" s="103">
        <f t="shared" si="4"/>
        <v>604800</v>
      </c>
      <c r="Q14" s="116">
        <f t="shared" si="5"/>
        <v>604800</v>
      </c>
      <c r="R14" s="38">
        <v>48</v>
      </c>
      <c r="S14" s="38">
        <v>48</v>
      </c>
      <c r="T14" s="164">
        <f t="shared" si="0"/>
        <v>28000</v>
      </c>
      <c r="U14" s="41">
        <f>ROUND(T14*0.939,1)</f>
        <v>26292</v>
      </c>
      <c r="V14" s="164">
        <f t="shared" si="6"/>
        <v>23800</v>
      </c>
      <c r="W14" s="41">
        <f>ROUND(V14*0.939,1)</f>
        <v>22348.2</v>
      </c>
      <c r="X14" s="33"/>
      <c r="Y14" s="33"/>
      <c r="Z14" s="40"/>
      <c r="AA14" s="188">
        <f t="shared" si="7"/>
        <v>106</v>
      </c>
      <c r="AB14" s="159"/>
      <c r="AC14" s="153">
        <f t="shared" si="8"/>
        <v>0</v>
      </c>
      <c r="AD14" s="153">
        <f t="shared" si="9"/>
        <v>0</v>
      </c>
      <c r="AE14" s="153">
        <f t="shared" si="10"/>
        <v>0</v>
      </c>
      <c r="AF14" s="188">
        <f t="shared" si="11"/>
        <v>106</v>
      </c>
      <c r="AG14" s="159"/>
      <c r="AH14" s="153">
        <f t="shared" si="12"/>
        <v>0</v>
      </c>
      <c r="AI14" s="153">
        <f t="shared" si="13"/>
        <v>0</v>
      </c>
      <c r="AJ14" s="153">
        <f t="shared" si="14"/>
        <v>0</v>
      </c>
      <c r="AK14" s="188">
        <f t="shared" si="15"/>
        <v>106</v>
      </c>
      <c r="AL14" s="159"/>
      <c r="AM14" s="153">
        <f t="shared" si="16"/>
        <v>0</v>
      </c>
      <c r="AN14" s="153">
        <f t="shared" si="17"/>
        <v>0</v>
      </c>
      <c r="AO14" s="153">
        <f t="shared" si="18"/>
        <v>0</v>
      </c>
      <c r="AP14" s="188">
        <f t="shared" si="19"/>
        <v>106</v>
      </c>
      <c r="AQ14" s="159"/>
      <c r="AR14" s="153">
        <f t="shared" si="20"/>
        <v>0</v>
      </c>
      <c r="AS14" s="153">
        <f t="shared" si="21"/>
        <v>0</v>
      </c>
      <c r="AT14" s="153">
        <f t="shared" si="22"/>
        <v>0</v>
      </c>
      <c r="AU14" s="188">
        <f t="shared" si="23"/>
        <v>106</v>
      </c>
      <c r="AV14" s="159"/>
      <c r="AW14" s="153">
        <f t="shared" si="24"/>
        <v>0</v>
      </c>
      <c r="AX14" s="153">
        <f t="shared" si="25"/>
        <v>0</v>
      </c>
      <c r="AY14" s="153">
        <f t="shared" si="26"/>
        <v>0</v>
      </c>
      <c r="AZ14" s="188">
        <f t="shared" si="27"/>
        <v>106</v>
      </c>
      <c r="BA14" s="159"/>
      <c r="BB14" s="153">
        <f t="shared" si="28"/>
        <v>0</v>
      </c>
      <c r="BC14" s="153">
        <f t="shared" si="29"/>
        <v>0</v>
      </c>
      <c r="BD14" s="153">
        <f t="shared" si="30"/>
        <v>0</v>
      </c>
      <c r="BE14" s="188">
        <f t="shared" si="31"/>
        <v>106</v>
      </c>
      <c r="BF14" s="159"/>
      <c r="BG14" s="153">
        <f t="shared" si="32"/>
        <v>0</v>
      </c>
      <c r="BH14" s="153">
        <f t="shared" si="33"/>
        <v>0</v>
      </c>
      <c r="BI14" s="153">
        <f t="shared" si="34"/>
        <v>0</v>
      </c>
      <c r="BJ14" s="188">
        <f t="shared" si="35"/>
        <v>106</v>
      </c>
      <c r="BK14" s="159"/>
      <c r="BL14" s="153">
        <f t="shared" si="36"/>
        <v>0</v>
      </c>
      <c r="BM14" s="153">
        <f t="shared" si="37"/>
        <v>0</v>
      </c>
      <c r="BN14" s="153">
        <f t="shared" si="38"/>
        <v>0</v>
      </c>
      <c r="BO14" s="188">
        <f t="shared" si="39"/>
        <v>106</v>
      </c>
      <c r="BP14" s="159"/>
      <c r="BQ14" s="153">
        <f t="shared" si="40"/>
        <v>0</v>
      </c>
      <c r="BR14" s="153">
        <f t="shared" si="41"/>
        <v>0</v>
      </c>
      <c r="BS14" s="194">
        <f t="shared" si="42"/>
        <v>0</v>
      </c>
      <c r="BT14" s="198">
        <f t="shared" si="45"/>
        <v>0</v>
      </c>
      <c r="BU14" s="153">
        <f t="shared" si="46"/>
        <v>0</v>
      </c>
      <c r="BV14" s="153">
        <f t="shared" si="46"/>
        <v>0</v>
      </c>
      <c r="BW14" s="199">
        <f t="shared" si="43"/>
        <v>604800</v>
      </c>
    </row>
    <row r="15" spans="1:75" ht="26.25" customHeight="1" x14ac:dyDescent="0.4">
      <c r="A15" s="31"/>
      <c r="B15" s="32">
        <v>6</v>
      </c>
      <c r="C15" s="32"/>
      <c r="D15" s="46"/>
      <c r="E15" s="100">
        <v>1.7</v>
      </c>
      <c r="F15" s="101" t="s">
        <v>7</v>
      </c>
      <c r="G15" s="101">
        <v>57.1</v>
      </c>
      <c r="H15" s="33">
        <v>25000</v>
      </c>
      <c r="I15" s="102">
        <f t="shared" si="2"/>
        <v>713700</v>
      </c>
      <c r="J15" s="34">
        <v>7681</v>
      </c>
      <c r="K15" s="35">
        <f t="shared" si="44"/>
        <v>706019</v>
      </c>
      <c r="L15" s="120">
        <v>706019</v>
      </c>
      <c r="M15" s="44"/>
      <c r="N15" s="102">
        <f t="shared" si="3"/>
        <v>0</v>
      </c>
      <c r="O15" s="37"/>
      <c r="P15" s="103">
        <f t="shared" si="4"/>
        <v>713700</v>
      </c>
      <c r="Q15" s="116">
        <f t="shared" si="5"/>
        <v>713700</v>
      </c>
      <c r="R15" s="38">
        <v>37</v>
      </c>
      <c r="S15" s="38">
        <v>37</v>
      </c>
      <c r="T15" s="33">
        <f t="shared" si="0"/>
        <v>25000</v>
      </c>
      <c r="U15" s="33">
        <f t="shared" ref="U15:W18" si="47">T15</f>
        <v>25000</v>
      </c>
      <c r="V15" s="164">
        <f t="shared" si="6"/>
        <v>21250</v>
      </c>
      <c r="W15" s="39">
        <f t="shared" si="47"/>
        <v>21250</v>
      </c>
      <c r="X15" s="33"/>
      <c r="Y15" s="33"/>
      <c r="Z15" s="40"/>
      <c r="AA15" s="188">
        <f t="shared" si="7"/>
        <v>100</v>
      </c>
      <c r="AB15" s="159"/>
      <c r="AC15" s="153">
        <f t="shared" si="8"/>
        <v>0</v>
      </c>
      <c r="AD15" s="153">
        <f t="shared" si="9"/>
        <v>0</v>
      </c>
      <c r="AE15" s="153">
        <f t="shared" si="10"/>
        <v>0</v>
      </c>
      <c r="AF15" s="188">
        <f t="shared" si="11"/>
        <v>100</v>
      </c>
      <c r="AG15" s="159"/>
      <c r="AH15" s="153">
        <f t="shared" si="12"/>
        <v>0</v>
      </c>
      <c r="AI15" s="153">
        <f t="shared" si="13"/>
        <v>0</v>
      </c>
      <c r="AJ15" s="153">
        <f t="shared" si="14"/>
        <v>0</v>
      </c>
      <c r="AK15" s="188">
        <f t="shared" si="15"/>
        <v>100</v>
      </c>
      <c r="AL15" s="159"/>
      <c r="AM15" s="153">
        <f t="shared" si="16"/>
        <v>0</v>
      </c>
      <c r="AN15" s="153">
        <f t="shared" si="17"/>
        <v>0</v>
      </c>
      <c r="AO15" s="153">
        <f t="shared" si="18"/>
        <v>0</v>
      </c>
      <c r="AP15" s="188">
        <f t="shared" si="19"/>
        <v>100</v>
      </c>
      <c r="AQ15" s="159"/>
      <c r="AR15" s="153">
        <f t="shared" si="20"/>
        <v>0</v>
      </c>
      <c r="AS15" s="153">
        <f t="shared" si="21"/>
        <v>0</v>
      </c>
      <c r="AT15" s="153">
        <f t="shared" si="22"/>
        <v>0</v>
      </c>
      <c r="AU15" s="188">
        <f t="shared" si="23"/>
        <v>100</v>
      </c>
      <c r="AV15" s="159"/>
      <c r="AW15" s="153">
        <f t="shared" si="24"/>
        <v>0</v>
      </c>
      <c r="AX15" s="153">
        <f t="shared" si="25"/>
        <v>0</v>
      </c>
      <c r="AY15" s="153">
        <f t="shared" si="26"/>
        <v>0</v>
      </c>
      <c r="AZ15" s="188">
        <f t="shared" si="27"/>
        <v>100</v>
      </c>
      <c r="BA15" s="159"/>
      <c r="BB15" s="153">
        <f t="shared" si="28"/>
        <v>0</v>
      </c>
      <c r="BC15" s="153">
        <f t="shared" si="29"/>
        <v>0</v>
      </c>
      <c r="BD15" s="153">
        <f t="shared" si="30"/>
        <v>0</v>
      </c>
      <c r="BE15" s="188">
        <f t="shared" si="31"/>
        <v>100</v>
      </c>
      <c r="BF15" s="159"/>
      <c r="BG15" s="153">
        <f t="shared" si="32"/>
        <v>0</v>
      </c>
      <c r="BH15" s="153">
        <f t="shared" si="33"/>
        <v>0</v>
      </c>
      <c r="BI15" s="153">
        <f t="shared" si="34"/>
        <v>0</v>
      </c>
      <c r="BJ15" s="188">
        <f t="shared" si="35"/>
        <v>100</v>
      </c>
      <c r="BK15" s="159"/>
      <c r="BL15" s="153">
        <f t="shared" si="36"/>
        <v>0</v>
      </c>
      <c r="BM15" s="153">
        <f t="shared" si="37"/>
        <v>0</v>
      </c>
      <c r="BN15" s="153">
        <f t="shared" si="38"/>
        <v>0</v>
      </c>
      <c r="BO15" s="188">
        <f t="shared" si="39"/>
        <v>100</v>
      </c>
      <c r="BP15" s="159"/>
      <c r="BQ15" s="153">
        <f t="shared" si="40"/>
        <v>0</v>
      </c>
      <c r="BR15" s="153">
        <f t="shared" si="41"/>
        <v>0</v>
      </c>
      <c r="BS15" s="194">
        <f t="shared" si="42"/>
        <v>0</v>
      </c>
      <c r="BT15" s="198">
        <f t="shared" si="45"/>
        <v>0</v>
      </c>
      <c r="BU15" s="153">
        <f t="shared" si="46"/>
        <v>0</v>
      </c>
      <c r="BV15" s="153">
        <f t="shared" si="46"/>
        <v>0</v>
      </c>
      <c r="BW15" s="199">
        <f t="shared" si="43"/>
        <v>713700</v>
      </c>
    </row>
    <row r="16" spans="1:75" ht="26.25" customHeight="1" x14ac:dyDescent="0.4">
      <c r="A16" s="31"/>
      <c r="B16" s="32">
        <v>7</v>
      </c>
      <c r="C16" s="32"/>
      <c r="D16" s="46"/>
      <c r="E16" s="100">
        <v>1.5</v>
      </c>
      <c r="F16" s="101" t="s">
        <v>7</v>
      </c>
      <c r="G16" s="101">
        <v>40.799999999999997</v>
      </c>
      <c r="H16" s="33">
        <v>15000</v>
      </c>
      <c r="I16" s="102">
        <f t="shared" si="2"/>
        <v>306000</v>
      </c>
      <c r="J16" s="34">
        <v>23130</v>
      </c>
      <c r="K16" s="35">
        <f t="shared" si="44"/>
        <v>282870</v>
      </c>
      <c r="L16" s="120">
        <v>282870</v>
      </c>
      <c r="M16" s="44"/>
      <c r="N16" s="102">
        <f t="shared" si="3"/>
        <v>0</v>
      </c>
      <c r="O16" s="37"/>
      <c r="P16" s="103">
        <f t="shared" si="4"/>
        <v>306000</v>
      </c>
      <c r="Q16" s="116">
        <f t="shared" si="5"/>
        <v>306000</v>
      </c>
      <c r="R16" s="38">
        <v>19</v>
      </c>
      <c r="S16" s="38">
        <v>19</v>
      </c>
      <c r="T16" s="33">
        <f t="shared" si="0"/>
        <v>15000</v>
      </c>
      <c r="U16" s="33">
        <f t="shared" si="47"/>
        <v>15000</v>
      </c>
      <c r="V16" s="164">
        <f t="shared" si="6"/>
        <v>12750</v>
      </c>
      <c r="W16" s="39">
        <f t="shared" si="47"/>
        <v>12750</v>
      </c>
      <c r="X16" s="33"/>
      <c r="Y16" s="33"/>
      <c r="Z16" s="40"/>
      <c r="AA16" s="188">
        <f t="shared" si="7"/>
        <v>100</v>
      </c>
      <c r="AB16" s="159"/>
      <c r="AC16" s="153">
        <f t="shared" si="8"/>
        <v>0</v>
      </c>
      <c r="AD16" s="153">
        <f t="shared" si="9"/>
        <v>0</v>
      </c>
      <c r="AE16" s="153">
        <f t="shared" si="10"/>
        <v>0</v>
      </c>
      <c r="AF16" s="188">
        <f t="shared" si="11"/>
        <v>100</v>
      </c>
      <c r="AG16" s="159"/>
      <c r="AH16" s="153">
        <f t="shared" si="12"/>
        <v>0</v>
      </c>
      <c r="AI16" s="153">
        <f t="shared" si="13"/>
        <v>0</v>
      </c>
      <c r="AJ16" s="153">
        <f t="shared" si="14"/>
        <v>0</v>
      </c>
      <c r="AK16" s="188">
        <f t="shared" si="15"/>
        <v>100</v>
      </c>
      <c r="AL16" s="159"/>
      <c r="AM16" s="153">
        <f t="shared" si="16"/>
        <v>0</v>
      </c>
      <c r="AN16" s="153">
        <f t="shared" si="17"/>
        <v>0</v>
      </c>
      <c r="AO16" s="153">
        <f t="shared" si="18"/>
        <v>0</v>
      </c>
      <c r="AP16" s="188">
        <f t="shared" si="19"/>
        <v>100</v>
      </c>
      <c r="AQ16" s="159"/>
      <c r="AR16" s="153">
        <f t="shared" si="20"/>
        <v>0</v>
      </c>
      <c r="AS16" s="153">
        <f t="shared" si="21"/>
        <v>0</v>
      </c>
      <c r="AT16" s="153">
        <f t="shared" si="22"/>
        <v>0</v>
      </c>
      <c r="AU16" s="188">
        <f t="shared" si="23"/>
        <v>100</v>
      </c>
      <c r="AV16" s="159"/>
      <c r="AW16" s="153">
        <f t="shared" si="24"/>
        <v>0</v>
      </c>
      <c r="AX16" s="153">
        <f t="shared" si="25"/>
        <v>0</v>
      </c>
      <c r="AY16" s="153">
        <f t="shared" si="26"/>
        <v>0</v>
      </c>
      <c r="AZ16" s="188">
        <f t="shared" si="27"/>
        <v>100</v>
      </c>
      <c r="BA16" s="159"/>
      <c r="BB16" s="153">
        <f t="shared" si="28"/>
        <v>0</v>
      </c>
      <c r="BC16" s="153">
        <f t="shared" si="29"/>
        <v>0</v>
      </c>
      <c r="BD16" s="153">
        <f t="shared" si="30"/>
        <v>0</v>
      </c>
      <c r="BE16" s="188">
        <f t="shared" si="31"/>
        <v>100</v>
      </c>
      <c r="BF16" s="159"/>
      <c r="BG16" s="153">
        <f t="shared" si="32"/>
        <v>0</v>
      </c>
      <c r="BH16" s="153">
        <f t="shared" si="33"/>
        <v>0</v>
      </c>
      <c r="BI16" s="153">
        <f t="shared" si="34"/>
        <v>0</v>
      </c>
      <c r="BJ16" s="188">
        <f t="shared" si="35"/>
        <v>100</v>
      </c>
      <c r="BK16" s="159"/>
      <c r="BL16" s="153">
        <f t="shared" si="36"/>
        <v>0</v>
      </c>
      <c r="BM16" s="153">
        <f t="shared" si="37"/>
        <v>0</v>
      </c>
      <c r="BN16" s="153">
        <f t="shared" si="38"/>
        <v>0</v>
      </c>
      <c r="BO16" s="188">
        <f t="shared" si="39"/>
        <v>100</v>
      </c>
      <c r="BP16" s="159"/>
      <c r="BQ16" s="153">
        <f t="shared" si="40"/>
        <v>0</v>
      </c>
      <c r="BR16" s="153">
        <f t="shared" si="41"/>
        <v>0</v>
      </c>
      <c r="BS16" s="194">
        <f t="shared" si="42"/>
        <v>0</v>
      </c>
      <c r="BT16" s="198">
        <f t="shared" si="45"/>
        <v>0</v>
      </c>
      <c r="BU16" s="153">
        <f t="shared" si="46"/>
        <v>0</v>
      </c>
      <c r="BV16" s="153">
        <f t="shared" si="46"/>
        <v>0</v>
      </c>
      <c r="BW16" s="199">
        <f t="shared" si="43"/>
        <v>306000</v>
      </c>
    </row>
    <row r="17" spans="1:75" ht="26.25" customHeight="1" x14ac:dyDescent="0.4">
      <c r="A17" s="31"/>
      <c r="B17" s="32">
        <v>8</v>
      </c>
      <c r="C17" s="32"/>
      <c r="D17" s="46"/>
      <c r="E17" s="100">
        <v>1.3</v>
      </c>
      <c r="F17" s="101" t="s">
        <v>7</v>
      </c>
      <c r="G17" s="101">
        <v>24.5</v>
      </c>
      <c r="H17" s="33">
        <v>25000</v>
      </c>
      <c r="I17" s="102">
        <f t="shared" si="2"/>
        <v>306200</v>
      </c>
      <c r="J17" s="34">
        <v>99408</v>
      </c>
      <c r="K17" s="35">
        <f t="shared" si="44"/>
        <v>206792</v>
      </c>
      <c r="L17" s="120">
        <v>614292</v>
      </c>
      <c r="M17" s="44"/>
      <c r="N17" s="102">
        <f t="shared" si="3"/>
        <v>-407500</v>
      </c>
      <c r="O17" s="37"/>
      <c r="P17" s="103">
        <f t="shared" si="4"/>
        <v>306200</v>
      </c>
      <c r="Q17" s="116">
        <f t="shared" si="5"/>
        <v>306200</v>
      </c>
      <c r="R17" s="38">
        <v>20</v>
      </c>
      <c r="S17" s="38">
        <v>20</v>
      </c>
      <c r="T17" s="33">
        <f t="shared" si="0"/>
        <v>25000</v>
      </c>
      <c r="U17" s="33">
        <f t="shared" si="47"/>
        <v>25000</v>
      </c>
      <c r="V17" s="164">
        <f t="shared" si="6"/>
        <v>21250</v>
      </c>
      <c r="W17" s="39">
        <f t="shared" si="47"/>
        <v>21250</v>
      </c>
      <c r="X17" s="33"/>
      <c r="Y17" s="33"/>
      <c r="Z17" s="40"/>
      <c r="AA17" s="188">
        <f t="shared" si="7"/>
        <v>100</v>
      </c>
      <c r="AB17" s="159"/>
      <c r="AC17" s="153">
        <f t="shared" si="8"/>
        <v>0</v>
      </c>
      <c r="AD17" s="153">
        <f t="shared" si="9"/>
        <v>0</v>
      </c>
      <c r="AE17" s="153">
        <f t="shared" si="10"/>
        <v>0</v>
      </c>
      <c r="AF17" s="188">
        <f t="shared" si="11"/>
        <v>100</v>
      </c>
      <c r="AG17" s="159"/>
      <c r="AH17" s="153">
        <f t="shared" si="12"/>
        <v>0</v>
      </c>
      <c r="AI17" s="153">
        <f t="shared" si="13"/>
        <v>0</v>
      </c>
      <c r="AJ17" s="153">
        <f t="shared" si="14"/>
        <v>0</v>
      </c>
      <c r="AK17" s="188">
        <f t="shared" si="15"/>
        <v>100</v>
      </c>
      <c r="AL17" s="159"/>
      <c r="AM17" s="153">
        <f t="shared" si="16"/>
        <v>0</v>
      </c>
      <c r="AN17" s="153">
        <f t="shared" si="17"/>
        <v>0</v>
      </c>
      <c r="AO17" s="153">
        <f t="shared" si="18"/>
        <v>0</v>
      </c>
      <c r="AP17" s="188">
        <f t="shared" si="19"/>
        <v>100</v>
      </c>
      <c r="AQ17" s="159"/>
      <c r="AR17" s="153">
        <f t="shared" si="20"/>
        <v>0</v>
      </c>
      <c r="AS17" s="153">
        <f t="shared" si="21"/>
        <v>0</v>
      </c>
      <c r="AT17" s="153">
        <f t="shared" si="22"/>
        <v>0</v>
      </c>
      <c r="AU17" s="188">
        <f t="shared" si="23"/>
        <v>100</v>
      </c>
      <c r="AV17" s="159"/>
      <c r="AW17" s="153">
        <f t="shared" si="24"/>
        <v>0</v>
      </c>
      <c r="AX17" s="153">
        <f t="shared" si="25"/>
        <v>0</v>
      </c>
      <c r="AY17" s="153">
        <f t="shared" si="26"/>
        <v>0</v>
      </c>
      <c r="AZ17" s="188">
        <f t="shared" si="27"/>
        <v>100</v>
      </c>
      <c r="BA17" s="159"/>
      <c r="BB17" s="153">
        <f t="shared" si="28"/>
        <v>0</v>
      </c>
      <c r="BC17" s="153">
        <f t="shared" si="29"/>
        <v>0</v>
      </c>
      <c r="BD17" s="153">
        <f t="shared" si="30"/>
        <v>0</v>
      </c>
      <c r="BE17" s="188">
        <f t="shared" si="31"/>
        <v>100</v>
      </c>
      <c r="BF17" s="159"/>
      <c r="BG17" s="153">
        <f t="shared" si="32"/>
        <v>0</v>
      </c>
      <c r="BH17" s="153">
        <f t="shared" si="33"/>
        <v>0</v>
      </c>
      <c r="BI17" s="153">
        <f t="shared" si="34"/>
        <v>0</v>
      </c>
      <c r="BJ17" s="188">
        <f t="shared" si="35"/>
        <v>100</v>
      </c>
      <c r="BK17" s="159"/>
      <c r="BL17" s="153">
        <f t="shared" si="36"/>
        <v>0</v>
      </c>
      <c r="BM17" s="153">
        <f t="shared" si="37"/>
        <v>0</v>
      </c>
      <c r="BN17" s="153">
        <f t="shared" si="38"/>
        <v>0</v>
      </c>
      <c r="BO17" s="188">
        <f t="shared" si="39"/>
        <v>100</v>
      </c>
      <c r="BP17" s="159"/>
      <c r="BQ17" s="153">
        <f t="shared" si="40"/>
        <v>0</v>
      </c>
      <c r="BR17" s="153">
        <f t="shared" si="41"/>
        <v>0</v>
      </c>
      <c r="BS17" s="194">
        <f t="shared" si="42"/>
        <v>0</v>
      </c>
      <c r="BT17" s="198">
        <f t="shared" si="45"/>
        <v>0</v>
      </c>
      <c r="BU17" s="153">
        <f t="shared" si="46"/>
        <v>0</v>
      </c>
      <c r="BV17" s="153">
        <f t="shared" si="46"/>
        <v>0</v>
      </c>
      <c r="BW17" s="199">
        <f t="shared" si="43"/>
        <v>306200</v>
      </c>
    </row>
    <row r="18" spans="1:75" ht="26.25" customHeight="1" x14ac:dyDescent="0.4">
      <c r="A18" s="31"/>
      <c r="B18" s="32">
        <v>9</v>
      </c>
      <c r="C18" s="32"/>
      <c r="D18" s="46"/>
      <c r="E18" s="100">
        <v>1.1499999999999999</v>
      </c>
      <c r="F18" s="101" t="s">
        <v>7</v>
      </c>
      <c r="G18" s="101">
        <v>12.2</v>
      </c>
      <c r="H18" s="33">
        <v>26000</v>
      </c>
      <c r="I18" s="102">
        <f t="shared" si="2"/>
        <v>158600</v>
      </c>
      <c r="J18" s="34">
        <v>72670</v>
      </c>
      <c r="K18" s="35">
        <f t="shared" si="44"/>
        <v>85930</v>
      </c>
      <c r="L18" s="120">
        <v>669630</v>
      </c>
      <c r="M18" s="44"/>
      <c r="N18" s="102">
        <f t="shared" si="3"/>
        <v>-583700</v>
      </c>
      <c r="O18" s="37"/>
      <c r="P18" s="103">
        <f t="shared" si="4"/>
        <v>158600</v>
      </c>
      <c r="Q18" s="116">
        <f t="shared" si="5"/>
        <v>158600</v>
      </c>
      <c r="R18" s="38">
        <v>24</v>
      </c>
      <c r="S18" s="38">
        <v>24</v>
      </c>
      <c r="T18" s="33">
        <f t="shared" si="0"/>
        <v>26000</v>
      </c>
      <c r="U18" s="33">
        <f t="shared" si="47"/>
        <v>26000</v>
      </c>
      <c r="V18" s="164">
        <f t="shared" si="6"/>
        <v>22100</v>
      </c>
      <c r="W18" s="39">
        <f t="shared" si="47"/>
        <v>22100</v>
      </c>
      <c r="X18" s="33"/>
      <c r="Y18" s="33"/>
      <c r="Z18" s="40"/>
      <c r="AA18" s="188">
        <f t="shared" si="7"/>
        <v>100</v>
      </c>
      <c r="AB18" s="159"/>
      <c r="AC18" s="153">
        <f t="shared" si="8"/>
        <v>0</v>
      </c>
      <c r="AD18" s="153">
        <f t="shared" si="9"/>
        <v>0</v>
      </c>
      <c r="AE18" s="153">
        <f t="shared" si="10"/>
        <v>0</v>
      </c>
      <c r="AF18" s="188">
        <f t="shared" si="11"/>
        <v>100</v>
      </c>
      <c r="AG18" s="159"/>
      <c r="AH18" s="153">
        <f t="shared" si="12"/>
        <v>0</v>
      </c>
      <c r="AI18" s="153">
        <f t="shared" si="13"/>
        <v>0</v>
      </c>
      <c r="AJ18" s="153">
        <f t="shared" si="14"/>
        <v>0</v>
      </c>
      <c r="AK18" s="188">
        <f t="shared" si="15"/>
        <v>100</v>
      </c>
      <c r="AL18" s="159"/>
      <c r="AM18" s="153">
        <f t="shared" si="16"/>
        <v>0</v>
      </c>
      <c r="AN18" s="153">
        <f t="shared" si="17"/>
        <v>0</v>
      </c>
      <c r="AO18" s="153">
        <f t="shared" si="18"/>
        <v>0</v>
      </c>
      <c r="AP18" s="188">
        <f t="shared" si="19"/>
        <v>100</v>
      </c>
      <c r="AQ18" s="159"/>
      <c r="AR18" s="153">
        <f t="shared" si="20"/>
        <v>0</v>
      </c>
      <c r="AS18" s="153">
        <f t="shared" si="21"/>
        <v>0</v>
      </c>
      <c r="AT18" s="153">
        <f t="shared" si="22"/>
        <v>0</v>
      </c>
      <c r="AU18" s="188">
        <f t="shared" si="23"/>
        <v>100</v>
      </c>
      <c r="AV18" s="159"/>
      <c r="AW18" s="153">
        <f t="shared" si="24"/>
        <v>0</v>
      </c>
      <c r="AX18" s="153">
        <f t="shared" si="25"/>
        <v>0</v>
      </c>
      <c r="AY18" s="153">
        <f t="shared" si="26"/>
        <v>0</v>
      </c>
      <c r="AZ18" s="188">
        <f t="shared" si="27"/>
        <v>100</v>
      </c>
      <c r="BA18" s="159"/>
      <c r="BB18" s="153">
        <f t="shared" si="28"/>
        <v>0</v>
      </c>
      <c r="BC18" s="153">
        <f t="shared" si="29"/>
        <v>0</v>
      </c>
      <c r="BD18" s="153">
        <f t="shared" si="30"/>
        <v>0</v>
      </c>
      <c r="BE18" s="188">
        <f t="shared" si="31"/>
        <v>100</v>
      </c>
      <c r="BF18" s="159"/>
      <c r="BG18" s="153">
        <f t="shared" si="32"/>
        <v>0</v>
      </c>
      <c r="BH18" s="153">
        <f t="shared" si="33"/>
        <v>0</v>
      </c>
      <c r="BI18" s="153">
        <f t="shared" si="34"/>
        <v>0</v>
      </c>
      <c r="BJ18" s="188">
        <f t="shared" si="35"/>
        <v>100</v>
      </c>
      <c r="BK18" s="159"/>
      <c r="BL18" s="153">
        <f t="shared" si="36"/>
        <v>0</v>
      </c>
      <c r="BM18" s="153">
        <f t="shared" si="37"/>
        <v>0</v>
      </c>
      <c r="BN18" s="153">
        <f t="shared" si="38"/>
        <v>0</v>
      </c>
      <c r="BO18" s="188">
        <f t="shared" si="39"/>
        <v>100</v>
      </c>
      <c r="BP18" s="159"/>
      <c r="BQ18" s="153">
        <f t="shared" si="40"/>
        <v>0</v>
      </c>
      <c r="BR18" s="153">
        <f t="shared" si="41"/>
        <v>0</v>
      </c>
      <c r="BS18" s="194">
        <f t="shared" si="42"/>
        <v>0</v>
      </c>
      <c r="BT18" s="198">
        <f t="shared" si="45"/>
        <v>0</v>
      </c>
      <c r="BU18" s="153">
        <f t="shared" si="46"/>
        <v>0</v>
      </c>
      <c r="BV18" s="153">
        <f t="shared" si="46"/>
        <v>0</v>
      </c>
      <c r="BW18" s="199">
        <f t="shared" si="43"/>
        <v>158600</v>
      </c>
    </row>
    <row r="19" spans="1:75" ht="26.25" customHeight="1" thickBot="1" x14ac:dyDescent="0.45">
      <c r="A19" s="47" t="s">
        <v>32</v>
      </c>
      <c r="B19" s="32">
        <v>10</v>
      </c>
      <c r="C19" s="32"/>
      <c r="D19" s="46"/>
      <c r="E19" s="100">
        <v>1.5</v>
      </c>
      <c r="F19" s="101" t="s">
        <v>9</v>
      </c>
      <c r="G19" s="101">
        <v>43.2</v>
      </c>
      <c r="H19" s="33">
        <v>25000</v>
      </c>
      <c r="I19" s="119">
        <f t="shared" si="2"/>
        <v>540000</v>
      </c>
      <c r="J19" s="148">
        <v>0</v>
      </c>
      <c r="K19" s="48">
        <f t="shared" si="44"/>
        <v>540000</v>
      </c>
      <c r="L19" s="121">
        <v>510000</v>
      </c>
      <c r="M19" s="50"/>
      <c r="N19" s="119">
        <f t="shared" si="3"/>
        <v>30000</v>
      </c>
      <c r="O19" s="51"/>
      <c r="P19" s="117">
        <f t="shared" si="4"/>
        <v>540000</v>
      </c>
      <c r="Q19" s="149">
        <f t="shared" si="5"/>
        <v>540000</v>
      </c>
      <c r="R19" s="52">
        <v>20</v>
      </c>
      <c r="S19" s="52">
        <v>20</v>
      </c>
      <c r="T19" s="49">
        <f t="shared" si="0"/>
        <v>25000</v>
      </c>
      <c r="U19" s="41">
        <f>ROUND(T19*0.939,1)</f>
        <v>23475</v>
      </c>
      <c r="V19" s="164">
        <f t="shared" si="6"/>
        <v>21250</v>
      </c>
      <c r="W19" s="41">
        <f>ROUND(V19*0.939,1)</f>
        <v>19953.8</v>
      </c>
      <c r="X19" s="49"/>
      <c r="Y19" s="49"/>
      <c r="Z19" s="53"/>
      <c r="AA19" s="188">
        <f t="shared" si="7"/>
        <v>106</v>
      </c>
      <c r="AB19" s="159"/>
      <c r="AC19" s="153">
        <f t="shared" si="8"/>
        <v>0</v>
      </c>
      <c r="AD19" s="153">
        <f t="shared" si="9"/>
        <v>0</v>
      </c>
      <c r="AE19" s="153">
        <f t="shared" si="10"/>
        <v>0</v>
      </c>
      <c r="AF19" s="188">
        <f t="shared" si="11"/>
        <v>106</v>
      </c>
      <c r="AG19" s="159"/>
      <c r="AH19" s="153">
        <f t="shared" si="12"/>
        <v>0</v>
      </c>
      <c r="AI19" s="153">
        <f t="shared" si="13"/>
        <v>0</v>
      </c>
      <c r="AJ19" s="153">
        <f t="shared" si="14"/>
        <v>0</v>
      </c>
      <c r="AK19" s="188">
        <f t="shared" si="15"/>
        <v>106</v>
      </c>
      <c r="AL19" s="159"/>
      <c r="AM19" s="153">
        <f t="shared" si="16"/>
        <v>0</v>
      </c>
      <c r="AN19" s="153">
        <f t="shared" si="17"/>
        <v>0</v>
      </c>
      <c r="AO19" s="153">
        <f t="shared" si="18"/>
        <v>0</v>
      </c>
      <c r="AP19" s="188">
        <f t="shared" si="19"/>
        <v>106</v>
      </c>
      <c r="AQ19" s="159"/>
      <c r="AR19" s="153">
        <f t="shared" si="20"/>
        <v>0</v>
      </c>
      <c r="AS19" s="153">
        <f t="shared" si="21"/>
        <v>0</v>
      </c>
      <c r="AT19" s="153">
        <f t="shared" si="22"/>
        <v>0</v>
      </c>
      <c r="AU19" s="188">
        <f t="shared" si="23"/>
        <v>106</v>
      </c>
      <c r="AV19" s="159"/>
      <c r="AW19" s="153">
        <f t="shared" si="24"/>
        <v>0</v>
      </c>
      <c r="AX19" s="153">
        <f t="shared" si="25"/>
        <v>0</v>
      </c>
      <c r="AY19" s="153">
        <f t="shared" si="26"/>
        <v>0</v>
      </c>
      <c r="AZ19" s="188">
        <f t="shared" si="27"/>
        <v>106</v>
      </c>
      <c r="BA19" s="159"/>
      <c r="BB19" s="153">
        <f t="shared" si="28"/>
        <v>0</v>
      </c>
      <c r="BC19" s="153">
        <f t="shared" si="29"/>
        <v>0</v>
      </c>
      <c r="BD19" s="153">
        <f t="shared" si="30"/>
        <v>0</v>
      </c>
      <c r="BE19" s="188">
        <f t="shared" si="31"/>
        <v>106</v>
      </c>
      <c r="BF19" s="159"/>
      <c r="BG19" s="153">
        <f t="shared" si="32"/>
        <v>0</v>
      </c>
      <c r="BH19" s="153">
        <f t="shared" si="33"/>
        <v>0</v>
      </c>
      <c r="BI19" s="153">
        <f t="shared" si="34"/>
        <v>0</v>
      </c>
      <c r="BJ19" s="188">
        <f t="shared" si="35"/>
        <v>106</v>
      </c>
      <c r="BK19" s="159"/>
      <c r="BL19" s="153">
        <f t="shared" si="36"/>
        <v>0</v>
      </c>
      <c r="BM19" s="153">
        <f t="shared" si="37"/>
        <v>0</v>
      </c>
      <c r="BN19" s="153">
        <f t="shared" si="38"/>
        <v>0</v>
      </c>
      <c r="BO19" s="188">
        <f t="shared" si="39"/>
        <v>106</v>
      </c>
      <c r="BP19" s="159"/>
      <c r="BQ19" s="153">
        <f t="shared" si="40"/>
        <v>0</v>
      </c>
      <c r="BR19" s="153">
        <f t="shared" si="41"/>
        <v>0</v>
      </c>
      <c r="BS19" s="194">
        <f t="shared" si="42"/>
        <v>0</v>
      </c>
      <c r="BT19" s="198">
        <f t="shared" si="45"/>
        <v>0</v>
      </c>
      <c r="BU19" s="153">
        <f t="shared" si="46"/>
        <v>0</v>
      </c>
      <c r="BV19" s="153">
        <f t="shared" si="46"/>
        <v>0</v>
      </c>
      <c r="BW19" s="199">
        <f t="shared" si="43"/>
        <v>540000</v>
      </c>
    </row>
    <row r="20" spans="1:75" s="6" customFormat="1" ht="26.25" hidden="1" customHeight="1" outlineLevel="1" x14ac:dyDescent="0.4">
      <c r="A20" s="54"/>
      <c r="B20" s="32"/>
      <c r="C20" s="32"/>
      <c r="D20" s="46"/>
      <c r="E20" s="100">
        <v>1.7</v>
      </c>
      <c r="F20" s="101" t="s">
        <v>17</v>
      </c>
      <c r="G20" s="101">
        <v>74.8</v>
      </c>
      <c r="H20" s="33"/>
      <c r="I20" s="102">
        <f>ROUNDDOWN($G20*$H20*1/2,-2)</f>
        <v>0</v>
      </c>
      <c r="J20" s="34"/>
      <c r="K20" s="35"/>
      <c r="L20" s="33"/>
      <c r="M20" s="44"/>
      <c r="N20" s="102">
        <f t="shared" si="3"/>
        <v>0</v>
      </c>
      <c r="O20" s="37"/>
      <c r="P20" s="103">
        <f t="shared" si="4"/>
        <v>0</v>
      </c>
      <c r="Q20" s="116">
        <f t="shared" si="5"/>
        <v>0</v>
      </c>
      <c r="R20" s="38"/>
      <c r="S20" s="38"/>
      <c r="T20" s="33"/>
      <c r="U20" s="33"/>
      <c r="V20" s="33"/>
      <c r="W20" s="33"/>
      <c r="X20" s="33"/>
      <c r="Y20" s="33"/>
      <c r="Z20" s="33"/>
      <c r="AA20" s="188">
        <f>VLOOKUP($F20,AA$3:AB$6,2,0)</f>
        <v>70</v>
      </c>
      <c r="AB20" s="159"/>
      <c r="AC20" s="153">
        <f t="shared" si="8"/>
        <v>0</v>
      </c>
      <c r="AD20" s="153">
        <f t="shared" si="9"/>
        <v>0</v>
      </c>
      <c r="AE20" s="153">
        <f t="shared" si="10"/>
        <v>0</v>
      </c>
      <c r="AF20" s="188">
        <f>VLOOKUP($F20,AF$3:AG$6,2,0)</f>
        <v>70</v>
      </c>
      <c r="AG20" s="159"/>
      <c r="AH20" s="153">
        <f t="shared" si="12"/>
        <v>0</v>
      </c>
      <c r="AI20" s="153">
        <f t="shared" si="13"/>
        <v>0</v>
      </c>
      <c r="AJ20" s="153">
        <f t="shared" si="14"/>
        <v>0</v>
      </c>
      <c r="AK20" s="188">
        <f>VLOOKUP($F20,AK$3:AL$6,2,0)</f>
        <v>70</v>
      </c>
      <c r="AL20" s="159"/>
      <c r="AM20" s="153">
        <f t="shared" si="16"/>
        <v>0</v>
      </c>
      <c r="AN20" s="153">
        <f t="shared" si="17"/>
        <v>0</v>
      </c>
      <c r="AO20" s="153">
        <f t="shared" si="18"/>
        <v>0</v>
      </c>
      <c r="AP20" s="188">
        <f>VLOOKUP($F20,AP$3:AQ$6,2,0)</f>
        <v>70</v>
      </c>
      <c r="AQ20" s="159"/>
      <c r="AR20" s="153">
        <f t="shared" si="20"/>
        <v>0</v>
      </c>
      <c r="AS20" s="153">
        <f t="shared" si="21"/>
        <v>0</v>
      </c>
      <c r="AT20" s="153">
        <f t="shared" si="22"/>
        <v>0</v>
      </c>
      <c r="AU20" s="188">
        <f>VLOOKUP($F20,AU$3:AV$6,2,0)</f>
        <v>70</v>
      </c>
      <c r="AV20" s="159"/>
      <c r="AW20" s="153">
        <f t="shared" si="24"/>
        <v>0</v>
      </c>
      <c r="AX20" s="153">
        <f t="shared" si="25"/>
        <v>0</v>
      </c>
      <c r="AY20" s="153">
        <f t="shared" si="26"/>
        <v>0</v>
      </c>
      <c r="AZ20" s="188">
        <f>VLOOKUP($F20,AZ$3:BA$6,2,0)</f>
        <v>70</v>
      </c>
      <c r="BA20" s="159"/>
      <c r="BB20" s="153">
        <f t="shared" si="28"/>
        <v>0</v>
      </c>
      <c r="BC20" s="153">
        <f t="shared" si="29"/>
        <v>0</v>
      </c>
      <c r="BD20" s="153">
        <f t="shared" si="30"/>
        <v>0</v>
      </c>
      <c r="BE20" s="188">
        <f>VLOOKUP($F20,BE$3:BF$6,2,0)</f>
        <v>70</v>
      </c>
      <c r="BF20" s="159"/>
      <c r="BG20" s="153">
        <f t="shared" si="32"/>
        <v>0</v>
      </c>
      <c r="BH20" s="153">
        <f t="shared" si="33"/>
        <v>0</v>
      </c>
      <c r="BI20" s="153">
        <f t="shared" si="34"/>
        <v>0</v>
      </c>
      <c r="BJ20" s="188">
        <f>VLOOKUP($F20,BJ$3:BK$6,2,0)</f>
        <v>70</v>
      </c>
      <c r="BK20" s="159"/>
      <c r="BL20" s="153">
        <f t="shared" si="36"/>
        <v>0</v>
      </c>
      <c r="BM20" s="153">
        <f t="shared" si="37"/>
        <v>0</v>
      </c>
      <c r="BN20" s="153">
        <f t="shared" si="38"/>
        <v>0</v>
      </c>
      <c r="BO20" s="188">
        <f>VLOOKUP($F20,BO$3:BP$6,2,0)</f>
        <v>70</v>
      </c>
      <c r="BP20" s="159"/>
      <c r="BQ20" s="153">
        <f t="shared" si="40"/>
        <v>0</v>
      </c>
      <c r="BR20" s="153">
        <f t="shared" si="41"/>
        <v>0</v>
      </c>
      <c r="BS20" s="153">
        <f t="shared" si="42"/>
        <v>0</v>
      </c>
      <c r="BT20" s="153">
        <f t="shared" si="45"/>
        <v>0</v>
      </c>
      <c r="BU20" s="153">
        <f t="shared" si="46"/>
        <v>0</v>
      </c>
      <c r="BV20" s="153">
        <f t="shared" si="46"/>
        <v>0</v>
      </c>
      <c r="BW20" s="154">
        <f t="shared" ref="BW20:BW28" si="48">C20-BU20</f>
        <v>0</v>
      </c>
    </row>
    <row r="21" spans="1:75" s="6" customFormat="1" ht="26.25" hidden="1" customHeight="1" outlineLevel="1" x14ac:dyDescent="0.4">
      <c r="A21" s="54"/>
      <c r="B21" s="32"/>
      <c r="C21" s="32"/>
      <c r="D21" s="46"/>
      <c r="E21" s="100">
        <v>1.5</v>
      </c>
      <c r="F21" s="101" t="s">
        <v>7</v>
      </c>
      <c r="G21" s="101">
        <v>40.799999999999997</v>
      </c>
      <c r="H21" s="33"/>
      <c r="I21" s="102">
        <f t="shared" ref="I21:I47" si="49">ROUNDDOWN($G21*$H21*1/2,-2)</f>
        <v>0</v>
      </c>
      <c r="J21" s="34"/>
      <c r="K21" s="55"/>
      <c r="L21" s="56"/>
      <c r="M21" s="57"/>
      <c r="N21" s="102">
        <f t="shared" si="3"/>
        <v>0</v>
      </c>
      <c r="O21" s="37"/>
      <c r="P21" s="103">
        <f t="shared" si="4"/>
        <v>0</v>
      </c>
      <c r="Q21" s="116">
        <f t="shared" si="5"/>
        <v>0</v>
      </c>
      <c r="R21" s="58"/>
      <c r="S21" s="58"/>
      <c r="T21" s="56"/>
      <c r="U21" s="56"/>
      <c r="V21" s="56"/>
      <c r="W21" s="56"/>
      <c r="X21" s="56"/>
      <c r="Y21" s="56"/>
      <c r="Z21" s="56"/>
      <c r="AA21" s="188">
        <f t="shared" si="7"/>
        <v>100</v>
      </c>
      <c r="AB21" s="159"/>
      <c r="AC21" s="153">
        <f t="shared" si="8"/>
        <v>0</v>
      </c>
      <c r="AD21" s="153">
        <f t="shared" si="9"/>
        <v>0</v>
      </c>
      <c r="AE21" s="153">
        <f t="shared" si="10"/>
        <v>0</v>
      </c>
      <c r="AF21" s="188">
        <f t="shared" si="11"/>
        <v>100</v>
      </c>
      <c r="AG21" s="159"/>
      <c r="AH21" s="153">
        <f t="shared" si="12"/>
        <v>0</v>
      </c>
      <c r="AI21" s="153">
        <f t="shared" si="13"/>
        <v>0</v>
      </c>
      <c r="AJ21" s="153">
        <f t="shared" si="14"/>
        <v>0</v>
      </c>
      <c r="AK21" s="188">
        <f t="shared" si="15"/>
        <v>100</v>
      </c>
      <c r="AL21" s="159"/>
      <c r="AM21" s="153">
        <f t="shared" si="16"/>
        <v>0</v>
      </c>
      <c r="AN21" s="153">
        <f t="shared" si="17"/>
        <v>0</v>
      </c>
      <c r="AO21" s="153">
        <f t="shared" si="18"/>
        <v>0</v>
      </c>
      <c r="AP21" s="188">
        <f t="shared" si="19"/>
        <v>100</v>
      </c>
      <c r="AQ21" s="159"/>
      <c r="AR21" s="153">
        <f t="shared" si="20"/>
        <v>0</v>
      </c>
      <c r="AS21" s="153">
        <f t="shared" si="21"/>
        <v>0</v>
      </c>
      <c r="AT21" s="153">
        <f t="shared" si="22"/>
        <v>0</v>
      </c>
      <c r="AU21" s="188">
        <f t="shared" si="23"/>
        <v>100</v>
      </c>
      <c r="AV21" s="159"/>
      <c r="AW21" s="153">
        <f t="shared" si="24"/>
        <v>0</v>
      </c>
      <c r="AX21" s="153">
        <f t="shared" si="25"/>
        <v>0</v>
      </c>
      <c r="AY21" s="153">
        <f t="shared" si="26"/>
        <v>0</v>
      </c>
      <c r="AZ21" s="188">
        <f t="shared" si="27"/>
        <v>100</v>
      </c>
      <c r="BA21" s="159"/>
      <c r="BB21" s="153">
        <f t="shared" si="28"/>
        <v>0</v>
      </c>
      <c r="BC21" s="153">
        <f t="shared" si="29"/>
        <v>0</v>
      </c>
      <c r="BD21" s="153">
        <f t="shared" si="30"/>
        <v>0</v>
      </c>
      <c r="BE21" s="188">
        <f t="shared" si="31"/>
        <v>100</v>
      </c>
      <c r="BF21" s="159"/>
      <c r="BG21" s="153">
        <f t="shared" si="32"/>
        <v>0</v>
      </c>
      <c r="BH21" s="153">
        <f t="shared" si="33"/>
        <v>0</v>
      </c>
      <c r="BI21" s="153">
        <f t="shared" si="34"/>
        <v>0</v>
      </c>
      <c r="BJ21" s="188">
        <f t="shared" si="35"/>
        <v>100</v>
      </c>
      <c r="BK21" s="159"/>
      <c r="BL21" s="153">
        <f t="shared" si="36"/>
        <v>0</v>
      </c>
      <c r="BM21" s="153">
        <f t="shared" si="37"/>
        <v>0</v>
      </c>
      <c r="BN21" s="153">
        <f t="shared" si="38"/>
        <v>0</v>
      </c>
      <c r="BO21" s="188">
        <f t="shared" si="39"/>
        <v>100</v>
      </c>
      <c r="BP21" s="159"/>
      <c r="BQ21" s="153">
        <f t="shared" si="40"/>
        <v>0</v>
      </c>
      <c r="BR21" s="153">
        <f t="shared" si="41"/>
        <v>0</v>
      </c>
      <c r="BS21" s="153">
        <f t="shared" si="42"/>
        <v>0</v>
      </c>
      <c r="BT21" s="153">
        <f t="shared" si="45"/>
        <v>0</v>
      </c>
      <c r="BU21" s="153">
        <f t="shared" si="46"/>
        <v>0</v>
      </c>
      <c r="BV21" s="153">
        <f t="shared" si="46"/>
        <v>0</v>
      </c>
      <c r="BW21" s="154">
        <f t="shared" si="48"/>
        <v>0</v>
      </c>
    </row>
    <row r="22" spans="1:75" s="6" customFormat="1" ht="26.25" hidden="1" customHeight="1" outlineLevel="1" x14ac:dyDescent="0.4">
      <c r="A22" s="54"/>
      <c r="B22" s="32"/>
      <c r="C22" s="32"/>
      <c r="D22" s="46"/>
      <c r="E22" s="100">
        <v>1.5</v>
      </c>
      <c r="F22" s="101" t="s">
        <v>18</v>
      </c>
      <c r="G22" s="101">
        <v>28.5</v>
      </c>
      <c r="H22" s="33"/>
      <c r="I22" s="102">
        <f t="shared" si="49"/>
        <v>0</v>
      </c>
      <c r="J22" s="34"/>
      <c r="K22" s="55"/>
      <c r="L22" s="56"/>
      <c r="M22" s="57"/>
      <c r="N22" s="102">
        <f t="shared" si="3"/>
        <v>0</v>
      </c>
      <c r="O22" s="37"/>
      <c r="P22" s="103">
        <f t="shared" si="4"/>
        <v>0</v>
      </c>
      <c r="Q22" s="116">
        <f t="shared" si="5"/>
        <v>0</v>
      </c>
      <c r="R22" s="58"/>
      <c r="S22" s="58"/>
      <c r="T22" s="56"/>
      <c r="U22" s="56"/>
      <c r="V22" s="56"/>
      <c r="W22" s="56"/>
      <c r="X22" s="56"/>
      <c r="Y22" s="56"/>
      <c r="Z22" s="56"/>
      <c r="AA22" s="188">
        <f t="shared" si="7"/>
        <v>50</v>
      </c>
      <c r="AB22" s="159"/>
      <c r="AC22" s="153">
        <f t="shared" si="8"/>
        <v>0</v>
      </c>
      <c r="AD22" s="153">
        <f t="shared" si="9"/>
        <v>0</v>
      </c>
      <c r="AE22" s="153">
        <f t="shared" si="10"/>
        <v>0</v>
      </c>
      <c r="AF22" s="188">
        <f t="shared" si="11"/>
        <v>50</v>
      </c>
      <c r="AG22" s="159"/>
      <c r="AH22" s="153">
        <f t="shared" si="12"/>
        <v>0</v>
      </c>
      <c r="AI22" s="153">
        <f t="shared" si="13"/>
        <v>0</v>
      </c>
      <c r="AJ22" s="153">
        <f t="shared" si="14"/>
        <v>0</v>
      </c>
      <c r="AK22" s="188">
        <f t="shared" si="15"/>
        <v>50</v>
      </c>
      <c r="AL22" s="159"/>
      <c r="AM22" s="153">
        <f t="shared" si="16"/>
        <v>0</v>
      </c>
      <c r="AN22" s="153">
        <f t="shared" si="17"/>
        <v>0</v>
      </c>
      <c r="AO22" s="153">
        <f t="shared" si="18"/>
        <v>0</v>
      </c>
      <c r="AP22" s="188">
        <f t="shared" si="19"/>
        <v>50</v>
      </c>
      <c r="AQ22" s="159"/>
      <c r="AR22" s="153">
        <f t="shared" si="20"/>
        <v>0</v>
      </c>
      <c r="AS22" s="153">
        <f t="shared" si="21"/>
        <v>0</v>
      </c>
      <c r="AT22" s="153">
        <f t="shared" si="22"/>
        <v>0</v>
      </c>
      <c r="AU22" s="188">
        <f t="shared" si="23"/>
        <v>50</v>
      </c>
      <c r="AV22" s="159"/>
      <c r="AW22" s="153">
        <f t="shared" si="24"/>
        <v>0</v>
      </c>
      <c r="AX22" s="153">
        <f t="shared" si="25"/>
        <v>0</v>
      </c>
      <c r="AY22" s="153">
        <f t="shared" si="26"/>
        <v>0</v>
      </c>
      <c r="AZ22" s="188">
        <f t="shared" si="27"/>
        <v>50</v>
      </c>
      <c r="BA22" s="159"/>
      <c r="BB22" s="153">
        <f t="shared" si="28"/>
        <v>0</v>
      </c>
      <c r="BC22" s="153">
        <f t="shared" si="29"/>
        <v>0</v>
      </c>
      <c r="BD22" s="153">
        <f t="shared" si="30"/>
        <v>0</v>
      </c>
      <c r="BE22" s="188">
        <f t="shared" si="31"/>
        <v>50</v>
      </c>
      <c r="BF22" s="159"/>
      <c r="BG22" s="153">
        <f t="shared" si="32"/>
        <v>0</v>
      </c>
      <c r="BH22" s="153">
        <f t="shared" si="33"/>
        <v>0</v>
      </c>
      <c r="BI22" s="153">
        <f t="shared" si="34"/>
        <v>0</v>
      </c>
      <c r="BJ22" s="188">
        <f t="shared" si="35"/>
        <v>50</v>
      </c>
      <c r="BK22" s="159"/>
      <c r="BL22" s="153">
        <f t="shared" si="36"/>
        <v>0</v>
      </c>
      <c r="BM22" s="153">
        <f t="shared" si="37"/>
        <v>0</v>
      </c>
      <c r="BN22" s="153">
        <f t="shared" si="38"/>
        <v>0</v>
      </c>
      <c r="BO22" s="188">
        <f t="shared" si="39"/>
        <v>50</v>
      </c>
      <c r="BP22" s="159"/>
      <c r="BQ22" s="153">
        <f t="shared" si="40"/>
        <v>0</v>
      </c>
      <c r="BR22" s="153">
        <f t="shared" si="41"/>
        <v>0</v>
      </c>
      <c r="BS22" s="153">
        <f t="shared" si="42"/>
        <v>0</v>
      </c>
      <c r="BT22" s="153">
        <f t="shared" si="45"/>
        <v>0</v>
      </c>
      <c r="BU22" s="153">
        <f t="shared" si="46"/>
        <v>0</v>
      </c>
      <c r="BV22" s="153">
        <f t="shared" si="46"/>
        <v>0</v>
      </c>
      <c r="BW22" s="154">
        <f t="shared" si="48"/>
        <v>0</v>
      </c>
    </row>
    <row r="23" spans="1:75" s="6" customFormat="1" ht="26.25" hidden="1" customHeight="1" outlineLevel="1" x14ac:dyDescent="0.4">
      <c r="A23" s="54"/>
      <c r="B23" s="32"/>
      <c r="C23" s="32"/>
      <c r="D23" s="46"/>
      <c r="E23" s="100">
        <v>1.5</v>
      </c>
      <c r="F23" s="101" t="s">
        <v>9</v>
      </c>
      <c r="G23" s="101">
        <v>43.2</v>
      </c>
      <c r="H23" s="33"/>
      <c r="I23" s="102">
        <f t="shared" si="49"/>
        <v>0</v>
      </c>
      <c r="J23" s="34"/>
      <c r="K23" s="55"/>
      <c r="L23" s="56"/>
      <c r="M23" s="57"/>
      <c r="N23" s="102">
        <f t="shared" si="3"/>
        <v>0</v>
      </c>
      <c r="O23" s="37"/>
      <c r="P23" s="103">
        <f t="shared" si="4"/>
        <v>0</v>
      </c>
      <c r="Q23" s="116">
        <f t="shared" si="5"/>
        <v>0</v>
      </c>
      <c r="R23" s="58"/>
      <c r="S23" s="58"/>
      <c r="T23" s="56"/>
      <c r="U23" s="56"/>
      <c r="V23" s="56"/>
      <c r="W23" s="56"/>
      <c r="X23" s="56"/>
      <c r="Y23" s="56"/>
      <c r="Z23" s="56"/>
      <c r="AA23" s="188">
        <f t="shared" si="7"/>
        <v>106</v>
      </c>
      <c r="AB23" s="159"/>
      <c r="AC23" s="153">
        <f t="shared" si="8"/>
        <v>0</v>
      </c>
      <c r="AD23" s="153">
        <f t="shared" si="9"/>
        <v>0</v>
      </c>
      <c r="AE23" s="153">
        <f t="shared" si="10"/>
        <v>0</v>
      </c>
      <c r="AF23" s="188">
        <f t="shared" si="11"/>
        <v>106</v>
      </c>
      <c r="AG23" s="159"/>
      <c r="AH23" s="153">
        <f t="shared" si="12"/>
        <v>0</v>
      </c>
      <c r="AI23" s="153">
        <f t="shared" si="13"/>
        <v>0</v>
      </c>
      <c r="AJ23" s="153">
        <f t="shared" si="14"/>
        <v>0</v>
      </c>
      <c r="AK23" s="188">
        <f t="shared" si="15"/>
        <v>106</v>
      </c>
      <c r="AL23" s="159"/>
      <c r="AM23" s="153">
        <f t="shared" si="16"/>
        <v>0</v>
      </c>
      <c r="AN23" s="153">
        <f t="shared" si="17"/>
        <v>0</v>
      </c>
      <c r="AO23" s="153">
        <f t="shared" si="18"/>
        <v>0</v>
      </c>
      <c r="AP23" s="188">
        <f t="shared" si="19"/>
        <v>106</v>
      </c>
      <c r="AQ23" s="159"/>
      <c r="AR23" s="153">
        <f t="shared" si="20"/>
        <v>0</v>
      </c>
      <c r="AS23" s="153">
        <f t="shared" si="21"/>
        <v>0</v>
      </c>
      <c r="AT23" s="153">
        <f t="shared" si="22"/>
        <v>0</v>
      </c>
      <c r="AU23" s="188">
        <f t="shared" si="23"/>
        <v>106</v>
      </c>
      <c r="AV23" s="159"/>
      <c r="AW23" s="153">
        <f t="shared" si="24"/>
        <v>0</v>
      </c>
      <c r="AX23" s="153">
        <f t="shared" si="25"/>
        <v>0</v>
      </c>
      <c r="AY23" s="153">
        <f t="shared" si="26"/>
        <v>0</v>
      </c>
      <c r="AZ23" s="188">
        <f t="shared" si="27"/>
        <v>106</v>
      </c>
      <c r="BA23" s="159"/>
      <c r="BB23" s="153">
        <f t="shared" si="28"/>
        <v>0</v>
      </c>
      <c r="BC23" s="153">
        <f t="shared" si="29"/>
        <v>0</v>
      </c>
      <c r="BD23" s="153">
        <f t="shared" si="30"/>
        <v>0</v>
      </c>
      <c r="BE23" s="188">
        <f t="shared" si="31"/>
        <v>106</v>
      </c>
      <c r="BF23" s="159"/>
      <c r="BG23" s="153">
        <f t="shared" si="32"/>
        <v>0</v>
      </c>
      <c r="BH23" s="153">
        <f t="shared" si="33"/>
        <v>0</v>
      </c>
      <c r="BI23" s="153">
        <f t="shared" si="34"/>
        <v>0</v>
      </c>
      <c r="BJ23" s="188">
        <f t="shared" si="35"/>
        <v>106</v>
      </c>
      <c r="BK23" s="159"/>
      <c r="BL23" s="153">
        <f t="shared" si="36"/>
        <v>0</v>
      </c>
      <c r="BM23" s="153">
        <f t="shared" si="37"/>
        <v>0</v>
      </c>
      <c r="BN23" s="153">
        <f t="shared" si="38"/>
        <v>0</v>
      </c>
      <c r="BO23" s="188">
        <f t="shared" si="39"/>
        <v>106</v>
      </c>
      <c r="BP23" s="159"/>
      <c r="BQ23" s="153">
        <f t="shared" si="40"/>
        <v>0</v>
      </c>
      <c r="BR23" s="153">
        <f t="shared" si="41"/>
        <v>0</v>
      </c>
      <c r="BS23" s="153">
        <f t="shared" si="42"/>
        <v>0</v>
      </c>
      <c r="BT23" s="153">
        <f t="shared" si="45"/>
        <v>0</v>
      </c>
      <c r="BU23" s="153">
        <f t="shared" si="46"/>
        <v>0</v>
      </c>
      <c r="BV23" s="153">
        <f t="shared" si="46"/>
        <v>0</v>
      </c>
      <c r="BW23" s="154">
        <f t="shared" si="48"/>
        <v>0</v>
      </c>
    </row>
    <row r="24" spans="1:75" s="6" customFormat="1" ht="26.25" hidden="1" customHeight="1" outlineLevel="1" x14ac:dyDescent="0.4">
      <c r="A24" s="54"/>
      <c r="B24" s="32"/>
      <c r="C24" s="32"/>
      <c r="D24" s="46"/>
      <c r="E24" s="100">
        <v>1.7</v>
      </c>
      <c r="F24" s="101" t="s">
        <v>7</v>
      </c>
      <c r="G24" s="101">
        <v>57.1</v>
      </c>
      <c r="H24" s="33"/>
      <c r="I24" s="102">
        <f t="shared" si="49"/>
        <v>0</v>
      </c>
      <c r="J24" s="34"/>
      <c r="K24" s="55"/>
      <c r="L24" s="56"/>
      <c r="M24" s="57"/>
      <c r="N24" s="102">
        <f t="shared" si="3"/>
        <v>0</v>
      </c>
      <c r="O24" s="37"/>
      <c r="P24" s="103">
        <f t="shared" si="4"/>
        <v>0</v>
      </c>
      <c r="Q24" s="116">
        <f t="shared" si="5"/>
        <v>0</v>
      </c>
      <c r="R24" s="58"/>
      <c r="S24" s="58"/>
      <c r="T24" s="56"/>
      <c r="U24" s="56"/>
      <c r="V24" s="56"/>
      <c r="W24" s="56"/>
      <c r="X24" s="56"/>
      <c r="Y24" s="56"/>
      <c r="Z24" s="56"/>
      <c r="AA24" s="188">
        <f t="shared" si="7"/>
        <v>100</v>
      </c>
      <c r="AB24" s="159"/>
      <c r="AC24" s="153">
        <f t="shared" si="8"/>
        <v>0</v>
      </c>
      <c r="AD24" s="153">
        <f t="shared" si="9"/>
        <v>0</v>
      </c>
      <c r="AE24" s="153">
        <f t="shared" si="10"/>
        <v>0</v>
      </c>
      <c r="AF24" s="188">
        <f t="shared" si="11"/>
        <v>100</v>
      </c>
      <c r="AG24" s="159"/>
      <c r="AH24" s="153">
        <f t="shared" si="12"/>
        <v>0</v>
      </c>
      <c r="AI24" s="153">
        <f t="shared" si="13"/>
        <v>0</v>
      </c>
      <c r="AJ24" s="153">
        <f t="shared" si="14"/>
        <v>0</v>
      </c>
      <c r="AK24" s="188">
        <f t="shared" si="15"/>
        <v>100</v>
      </c>
      <c r="AL24" s="159"/>
      <c r="AM24" s="153">
        <f t="shared" si="16"/>
        <v>0</v>
      </c>
      <c r="AN24" s="153">
        <f t="shared" si="17"/>
        <v>0</v>
      </c>
      <c r="AO24" s="153">
        <f t="shared" si="18"/>
        <v>0</v>
      </c>
      <c r="AP24" s="188">
        <f t="shared" si="19"/>
        <v>100</v>
      </c>
      <c r="AQ24" s="159"/>
      <c r="AR24" s="153">
        <f t="shared" si="20"/>
        <v>0</v>
      </c>
      <c r="AS24" s="153">
        <f t="shared" si="21"/>
        <v>0</v>
      </c>
      <c r="AT24" s="153">
        <f t="shared" si="22"/>
        <v>0</v>
      </c>
      <c r="AU24" s="188">
        <f t="shared" si="23"/>
        <v>100</v>
      </c>
      <c r="AV24" s="159"/>
      <c r="AW24" s="153">
        <f t="shared" si="24"/>
        <v>0</v>
      </c>
      <c r="AX24" s="153">
        <f t="shared" si="25"/>
        <v>0</v>
      </c>
      <c r="AY24" s="153">
        <f t="shared" si="26"/>
        <v>0</v>
      </c>
      <c r="AZ24" s="188">
        <f t="shared" si="27"/>
        <v>100</v>
      </c>
      <c r="BA24" s="159"/>
      <c r="BB24" s="153">
        <f t="shared" si="28"/>
        <v>0</v>
      </c>
      <c r="BC24" s="153">
        <f t="shared" si="29"/>
        <v>0</v>
      </c>
      <c r="BD24" s="153">
        <f t="shared" si="30"/>
        <v>0</v>
      </c>
      <c r="BE24" s="188">
        <f t="shared" si="31"/>
        <v>100</v>
      </c>
      <c r="BF24" s="159"/>
      <c r="BG24" s="153">
        <f t="shared" si="32"/>
        <v>0</v>
      </c>
      <c r="BH24" s="153">
        <f t="shared" si="33"/>
        <v>0</v>
      </c>
      <c r="BI24" s="153">
        <f t="shared" si="34"/>
        <v>0</v>
      </c>
      <c r="BJ24" s="188">
        <f t="shared" si="35"/>
        <v>100</v>
      </c>
      <c r="BK24" s="159"/>
      <c r="BL24" s="153">
        <f t="shared" si="36"/>
        <v>0</v>
      </c>
      <c r="BM24" s="153">
        <f t="shared" si="37"/>
        <v>0</v>
      </c>
      <c r="BN24" s="153">
        <f t="shared" si="38"/>
        <v>0</v>
      </c>
      <c r="BO24" s="188">
        <f t="shared" si="39"/>
        <v>100</v>
      </c>
      <c r="BP24" s="159"/>
      <c r="BQ24" s="153">
        <f t="shared" si="40"/>
        <v>0</v>
      </c>
      <c r="BR24" s="153">
        <f t="shared" si="41"/>
        <v>0</v>
      </c>
      <c r="BS24" s="153">
        <f t="shared" si="42"/>
        <v>0</v>
      </c>
      <c r="BT24" s="153">
        <f t="shared" si="45"/>
        <v>0</v>
      </c>
      <c r="BU24" s="153">
        <f t="shared" si="46"/>
        <v>0</v>
      </c>
      <c r="BV24" s="153">
        <f t="shared" si="46"/>
        <v>0</v>
      </c>
      <c r="BW24" s="154">
        <f t="shared" si="48"/>
        <v>0</v>
      </c>
    </row>
    <row r="25" spans="1:75" s="6" customFormat="1" ht="26.25" hidden="1" customHeight="1" outlineLevel="1" x14ac:dyDescent="0.4">
      <c r="A25" s="54"/>
      <c r="B25" s="32"/>
      <c r="C25" s="32"/>
      <c r="D25" s="46"/>
      <c r="E25" s="100">
        <v>1.7</v>
      </c>
      <c r="F25" s="101" t="s">
        <v>17</v>
      </c>
      <c r="G25" s="101">
        <v>74.8</v>
      </c>
      <c r="H25" s="33"/>
      <c r="I25" s="102">
        <f t="shared" si="49"/>
        <v>0</v>
      </c>
      <c r="J25" s="34"/>
      <c r="K25" s="55"/>
      <c r="L25" s="56"/>
      <c r="M25" s="57"/>
      <c r="N25" s="102">
        <f t="shared" si="3"/>
        <v>0</v>
      </c>
      <c r="O25" s="37"/>
      <c r="P25" s="103">
        <f t="shared" si="4"/>
        <v>0</v>
      </c>
      <c r="Q25" s="116">
        <f t="shared" si="5"/>
        <v>0</v>
      </c>
      <c r="R25" s="58"/>
      <c r="S25" s="58"/>
      <c r="T25" s="56"/>
      <c r="U25" s="56"/>
      <c r="V25" s="56"/>
      <c r="W25" s="56"/>
      <c r="X25" s="56"/>
      <c r="Y25" s="56"/>
      <c r="Z25" s="56"/>
      <c r="AA25" s="188">
        <f t="shared" si="7"/>
        <v>70</v>
      </c>
      <c r="AB25" s="159"/>
      <c r="AC25" s="153">
        <f t="shared" si="8"/>
        <v>0</v>
      </c>
      <c r="AD25" s="153">
        <f t="shared" si="9"/>
        <v>0</v>
      </c>
      <c r="AE25" s="153">
        <f t="shared" si="10"/>
        <v>0</v>
      </c>
      <c r="AF25" s="188">
        <f t="shared" si="11"/>
        <v>70</v>
      </c>
      <c r="AG25" s="159"/>
      <c r="AH25" s="153">
        <f t="shared" si="12"/>
        <v>0</v>
      </c>
      <c r="AI25" s="153">
        <f t="shared" si="13"/>
        <v>0</v>
      </c>
      <c r="AJ25" s="153">
        <f t="shared" si="14"/>
        <v>0</v>
      </c>
      <c r="AK25" s="188">
        <f t="shared" si="15"/>
        <v>70</v>
      </c>
      <c r="AL25" s="159"/>
      <c r="AM25" s="153">
        <f t="shared" si="16"/>
        <v>0</v>
      </c>
      <c r="AN25" s="153">
        <f t="shared" si="17"/>
        <v>0</v>
      </c>
      <c r="AO25" s="153">
        <f t="shared" si="18"/>
        <v>0</v>
      </c>
      <c r="AP25" s="188">
        <f t="shared" si="19"/>
        <v>70</v>
      </c>
      <c r="AQ25" s="159"/>
      <c r="AR25" s="153">
        <f t="shared" si="20"/>
        <v>0</v>
      </c>
      <c r="AS25" s="153">
        <f t="shared" si="21"/>
        <v>0</v>
      </c>
      <c r="AT25" s="153">
        <f t="shared" si="22"/>
        <v>0</v>
      </c>
      <c r="AU25" s="188">
        <f t="shared" si="23"/>
        <v>70</v>
      </c>
      <c r="AV25" s="159"/>
      <c r="AW25" s="153">
        <f t="shared" si="24"/>
        <v>0</v>
      </c>
      <c r="AX25" s="153">
        <f t="shared" si="25"/>
        <v>0</v>
      </c>
      <c r="AY25" s="153">
        <f t="shared" si="26"/>
        <v>0</v>
      </c>
      <c r="AZ25" s="188">
        <f t="shared" si="27"/>
        <v>70</v>
      </c>
      <c r="BA25" s="159"/>
      <c r="BB25" s="153">
        <f t="shared" si="28"/>
        <v>0</v>
      </c>
      <c r="BC25" s="153">
        <f t="shared" si="29"/>
        <v>0</v>
      </c>
      <c r="BD25" s="153">
        <f t="shared" si="30"/>
        <v>0</v>
      </c>
      <c r="BE25" s="188">
        <f t="shared" si="31"/>
        <v>70</v>
      </c>
      <c r="BF25" s="159"/>
      <c r="BG25" s="153">
        <f t="shared" si="32"/>
        <v>0</v>
      </c>
      <c r="BH25" s="153">
        <f t="shared" si="33"/>
        <v>0</v>
      </c>
      <c r="BI25" s="153">
        <f t="shared" si="34"/>
        <v>0</v>
      </c>
      <c r="BJ25" s="188">
        <f t="shared" si="35"/>
        <v>70</v>
      </c>
      <c r="BK25" s="159"/>
      <c r="BL25" s="153">
        <f t="shared" si="36"/>
        <v>0</v>
      </c>
      <c r="BM25" s="153">
        <f t="shared" si="37"/>
        <v>0</v>
      </c>
      <c r="BN25" s="153">
        <f t="shared" si="38"/>
        <v>0</v>
      </c>
      <c r="BO25" s="188">
        <f t="shared" si="39"/>
        <v>70</v>
      </c>
      <c r="BP25" s="159"/>
      <c r="BQ25" s="153">
        <f t="shared" si="40"/>
        <v>0</v>
      </c>
      <c r="BR25" s="153">
        <f t="shared" si="41"/>
        <v>0</v>
      </c>
      <c r="BS25" s="153">
        <f t="shared" si="42"/>
        <v>0</v>
      </c>
      <c r="BT25" s="153">
        <f t="shared" si="45"/>
        <v>0</v>
      </c>
      <c r="BU25" s="153">
        <f t="shared" si="46"/>
        <v>0</v>
      </c>
      <c r="BV25" s="153">
        <f t="shared" si="46"/>
        <v>0</v>
      </c>
      <c r="BW25" s="154">
        <f t="shared" si="48"/>
        <v>0</v>
      </c>
    </row>
    <row r="26" spans="1:75" s="6" customFormat="1" ht="26.25" hidden="1" customHeight="1" outlineLevel="1" x14ac:dyDescent="0.4">
      <c r="A26" s="54"/>
      <c r="B26" s="32"/>
      <c r="C26" s="32"/>
      <c r="D26" s="46"/>
      <c r="E26" s="100">
        <v>1.5</v>
      </c>
      <c r="F26" s="101" t="s">
        <v>7</v>
      </c>
      <c r="G26" s="101">
        <v>40.799999999999997</v>
      </c>
      <c r="H26" s="33"/>
      <c r="I26" s="102">
        <f t="shared" si="49"/>
        <v>0</v>
      </c>
      <c r="J26" s="34"/>
      <c r="K26" s="55"/>
      <c r="L26" s="56"/>
      <c r="M26" s="57"/>
      <c r="N26" s="102">
        <f t="shared" si="3"/>
        <v>0</v>
      </c>
      <c r="O26" s="37"/>
      <c r="P26" s="103">
        <f t="shared" si="4"/>
        <v>0</v>
      </c>
      <c r="Q26" s="116">
        <f t="shared" si="5"/>
        <v>0</v>
      </c>
      <c r="R26" s="58"/>
      <c r="S26" s="58"/>
      <c r="T26" s="56"/>
      <c r="U26" s="56"/>
      <c r="V26" s="56"/>
      <c r="W26" s="56"/>
      <c r="X26" s="56"/>
      <c r="Y26" s="56"/>
      <c r="Z26" s="56"/>
      <c r="AA26" s="188">
        <f t="shared" si="7"/>
        <v>100</v>
      </c>
      <c r="AB26" s="159"/>
      <c r="AC26" s="153">
        <f t="shared" si="8"/>
        <v>0</v>
      </c>
      <c r="AD26" s="153">
        <f t="shared" si="9"/>
        <v>0</v>
      </c>
      <c r="AE26" s="153">
        <f t="shared" si="10"/>
        <v>0</v>
      </c>
      <c r="AF26" s="188">
        <f t="shared" si="11"/>
        <v>100</v>
      </c>
      <c r="AG26" s="159"/>
      <c r="AH26" s="153">
        <f t="shared" si="12"/>
        <v>0</v>
      </c>
      <c r="AI26" s="153">
        <f t="shared" si="13"/>
        <v>0</v>
      </c>
      <c r="AJ26" s="153">
        <f t="shared" si="14"/>
        <v>0</v>
      </c>
      <c r="AK26" s="188">
        <f t="shared" si="15"/>
        <v>100</v>
      </c>
      <c r="AL26" s="159"/>
      <c r="AM26" s="153">
        <f t="shared" si="16"/>
        <v>0</v>
      </c>
      <c r="AN26" s="153">
        <f t="shared" si="17"/>
        <v>0</v>
      </c>
      <c r="AO26" s="153">
        <f t="shared" si="18"/>
        <v>0</v>
      </c>
      <c r="AP26" s="188">
        <f t="shared" si="19"/>
        <v>100</v>
      </c>
      <c r="AQ26" s="159"/>
      <c r="AR26" s="153">
        <f t="shared" si="20"/>
        <v>0</v>
      </c>
      <c r="AS26" s="153">
        <f t="shared" si="21"/>
        <v>0</v>
      </c>
      <c r="AT26" s="153">
        <f t="shared" si="22"/>
        <v>0</v>
      </c>
      <c r="AU26" s="188">
        <f t="shared" si="23"/>
        <v>100</v>
      </c>
      <c r="AV26" s="159"/>
      <c r="AW26" s="153">
        <f t="shared" si="24"/>
        <v>0</v>
      </c>
      <c r="AX26" s="153">
        <f t="shared" si="25"/>
        <v>0</v>
      </c>
      <c r="AY26" s="153">
        <f t="shared" si="26"/>
        <v>0</v>
      </c>
      <c r="AZ26" s="188">
        <f t="shared" si="27"/>
        <v>100</v>
      </c>
      <c r="BA26" s="159"/>
      <c r="BB26" s="153">
        <f t="shared" si="28"/>
        <v>0</v>
      </c>
      <c r="BC26" s="153">
        <f t="shared" si="29"/>
        <v>0</v>
      </c>
      <c r="BD26" s="153">
        <f t="shared" si="30"/>
        <v>0</v>
      </c>
      <c r="BE26" s="188">
        <f t="shared" si="31"/>
        <v>100</v>
      </c>
      <c r="BF26" s="159"/>
      <c r="BG26" s="153">
        <f t="shared" si="32"/>
        <v>0</v>
      </c>
      <c r="BH26" s="153">
        <f t="shared" si="33"/>
        <v>0</v>
      </c>
      <c r="BI26" s="153">
        <f t="shared" si="34"/>
        <v>0</v>
      </c>
      <c r="BJ26" s="188">
        <f t="shared" si="35"/>
        <v>100</v>
      </c>
      <c r="BK26" s="159"/>
      <c r="BL26" s="153">
        <f t="shared" si="36"/>
        <v>0</v>
      </c>
      <c r="BM26" s="153">
        <f t="shared" si="37"/>
        <v>0</v>
      </c>
      <c r="BN26" s="153">
        <f t="shared" si="38"/>
        <v>0</v>
      </c>
      <c r="BO26" s="188">
        <f t="shared" si="39"/>
        <v>100</v>
      </c>
      <c r="BP26" s="159"/>
      <c r="BQ26" s="153">
        <f t="shared" si="40"/>
        <v>0</v>
      </c>
      <c r="BR26" s="153">
        <f t="shared" si="41"/>
        <v>0</v>
      </c>
      <c r="BS26" s="153">
        <f t="shared" si="42"/>
        <v>0</v>
      </c>
      <c r="BT26" s="153">
        <f t="shared" si="45"/>
        <v>0</v>
      </c>
      <c r="BU26" s="153">
        <f t="shared" si="46"/>
        <v>0</v>
      </c>
      <c r="BV26" s="153">
        <f t="shared" si="46"/>
        <v>0</v>
      </c>
      <c r="BW26" s="154">
        <f t="shared" si="48"/>
        <v>0</v>
      </c>
    </row>
    <row r="27" spans="1:75" s="6" customFormat="1" ht="26.25" hidden="1" customHeight="1" outlineLevel="1" x14ac:dyDescent="0.4">
      <c r="A27" s="54"/>
      <c r="B27" s="32"/>
      <c r="C27" s="32"/>
      <c r="D27" s="46"/>
      <c r="E27" s="100">
        <v>1.5</v>
      </c>
      <c r="F27" s="101" t="s">
        <v>18</v>
      </c>
      <c r="G27" s="101">
        <v>28.5</v>
      </c>
      <c r="H27" s="33"/>
      <c r="I27" s="102">
        <f t="shared" si="49"/>
        <v>0</v>
      </c>
      <c r="J27" s="34"/>
      <c r="K27" s="55"/>
      <c r="L27" s="56"/>
      <c r="M27" s="57"/>
      <c r="N27" s="102">
        <f t="shared" si="3"/>
        <v>0</v>
      </c>
      <c r="O27" s="37"/>
      <c r="P27" s="103">
        <f t="shared" si="4"/>
        <v>0</v>
      </c>
      <c r="Q27" s="116">
        <f t="shared" si="5"/>
        <v>0</v>
      </c>
      <c r="R27" s="58"/>
      <c r="S27" s="58"/>
      <c r="T27" s="56"/>
      <c r="U27" s="56"/>
      <c r="V27" s="56"/>
      <c r="W27" s="56"/>
      <c r="X27" s="56"/>
      <c r="Y27" s="56"/>
      <c r="Z27" s="56"/>
      <c r="AA27" s="188">
        <f t="shared" si="7"/>
        <v>50</v>
      </c>
      <c r="AB27" s="159"/>
      <c r="AC27" s="153">
        <f t="shared" si="8"/>
        <v>0</v>
      </c>
      <c r="AD27" s="153">
        <f t="shared" si="9"/>
        <v>0</v>
      </c>
      <c r="AE27" s="153">
        <f t="shared" si="10"/>
        <v>0</v>
      </c>
      <c r="AF27" s="188">
        <f t="shared" si="11"/>
        <v>50</v>
      </c>
      <c r="AG27" s="159"/>
      <c r="AH27" s="153">
        <f t="shared" si="12"/>
        <v>0</v>
      </c>
      <c r="AI27" s="153">
        <f t="shared" si="13"/>
        <v>0</v>
      </c>
      <c r="AJ27" s="153">
        <f t="shared" si="14"/>
        <v>0</v>
      </c>
      <c r="AK27" s="188">
        <f t="shared" si="15"/>
        <v>50</v>
      </c>
      <c r="AL27" s="159"/>
      <c r="AM27" s="153">
        <f t="shared" si="16"/>
        <v>0</v>
      </c>
      <c r="AN27" s="153">
        <f t="shared" si="17"/>
        <v>0</v>
      </c>
      <c r="AO27" s="153">
        <f t="shared" si="18"/>
        <v>0</v>
      </c>
      <c r="AP27" s="188">
        <f t="shared" si="19"/>
        <v>50</v>
      </c>
      <c r="AQ27" s="159"/>
      <c r="AR27" s="153">
        <f t="shared" si="20"/>
        <v>0</v>
      </c>
      <c r="AS27" s="153">
        <f t="shared" si="21"/>
        <v>0</v>
      </c>
      <c r="AT27" s="153">
        <f t="shared" si="22"/>
        <v>0</v>
      </c>
      <c r="AU27" s="188">
        <f t="shared" si="23"/>
        <v>50</v>
      </c>
      <c r="AV27" s="159"/>
      <c r="AW27" s="153">
        <f t="shared" si="24"/>
        <v>0</v>
      </c>
      <c r="AX27" s="153">
        <f t="shared" si="25"/>
        <v>0</v>
      </c>
      <c r="AY27" s="153">
        <f t="shared" si="26"/>
        <v>0</v>
      </c>
      <c r="AZ27" s="188">
        <f t="shared" si="27"/>
        <v>50</v>
      </c>
      <c r="BA27" s="159"/>
      <c r="BB27" s="153">
        <f t="shared" si="28"/>
        <v>0</v>
      </c>
      <c r="BC27" s="153">
        <f t="shared" si="29"/>
        <v>0</v>
      </c>
      <c r="BD27" s="153">
        <f t="shared" si="30"/>
        <v>0</v>
      </c>
      <c r="BE27" s="188">
        <f t="shared" si="31"/>
        <v>50</v>
      </c>
      <c r="BF27" s="159"/>
      <c r="BG27" s="153">
        <f t="shared" si="32"/>
        <v>0</v>
      </c>
      <c r="BH27" s="153">
        <f t="shared" si="33"/>
        <v>0</v>
      </c>
      <c r="BI27" s="153">
        <f t="shared" si="34"/>
        <v>0</v>
      </c>
      <c r="BJ27" s="188">
        <f t="shared" si="35"/>
        <v>50</v>
      </c>
      <c r="BK27" s="159"/>
      <c r="BL27" s="153">
        <f t="shared" si="36"/>
        <v>0</v>
      </c>
      <c r="BM27" s="153">
        <f t="shared" si="37"/>
        <v>0</v>
      </c>
      <c r="BN27" s="153">
        <f t="shared" si="38"/>
        <v>0</v>
      </c>
      <c r="BO27" s="188">
        <f t="shared" si="39"/>
        <v>50</v>
      </c>
      <c r="BP27" s="159"/>
      <c r="BQ27" s="153">
        <f t="shared" si="40"/>
        <v>0</v>
      </c>
      <c r="BR27" s="153">
        <f t="shared" si="41"/>
        <v>0</v>
      </c>
      <c r="BS27" s="153">
        <f t="shared" si="42"/>
        <v>0</v>
      </c>
      <c r="BT27" s="153">
        <f t="shared" si="45"/>
        <v>0</v>
      </c>
      <c r="BU27" s="153">
        <f t="shared" si="46"/>
        <v>0</v>
      </c>
      <c r="BV27" s="153">
        <f t="shared" si="46"/>
        <v>0</v>
      </c>
      <c r="BW27" s="154">
        <f t="shared" si="48"/>
        <v>0</v>
      </c>
    </row>
    <row r="28" spans="1:75" s="6" customFormat="1" ht="26.25" hidden="1" customHeight="1" outlineLevel="1" x14ac:dyDescent="0.4">
      <c r="A28" s="54"/>
      <c r="B28" s="32"/>
      <c r="C28" s="32"/>
      <c r="D28" s="46"/>
      <c r="E28" s="100">
        <v>1.5</v>
      </c>
      <c r="F28" s="101" t="s">
        <v>9</v>
      </c>
      <c r="G28" s="101">
        <v>43.2</v>
      </c>
      <c r="H28" s="33"/>
      <c r="I28" s="102">
        <f t="shared" si="49"/>
        <v>0</v>
      </c>
      <c r="J28" s="34"/>
      <c r="K28" s="55"/>
      <c r="L28" s="56"/>
      <c r="M28" s="57"/>
      <c r="N28" s="102">
        <f t="shared" si="3"/>
        <v>0</v>
      </c>
      <c r="O28" s="37"/>
      <c r="P28" s="103">
        <f t="shared" si="4"/>
        <v>0</v>
      </c>
      <c r="Q28" s="116">
        <f t="shared" si="5"/>
        <v>0</v>
      </c>
      <c r="R28" s="58"/>
      <c r="S28" s="58"/>
      <c r="T28" s="56"/>
      <c r="U28" s="56"/>
      <c r="V28" s="56"/>
      <c r="W28" s="56"/>
      <c r="X28" s="56"/>
      <c r="Y28" s="56"/>
      <c r="Z28" s="56"/>
      <c r="AA28" s="188">
        <f t="shared" si="7"/>
        <v>106</v>
      </c>
      <c r="AB28" s="159"/>
      <c r="AC28" s="153">
        <f t="shared" si="8"/>
        <v>0</v>
      </c>
      <c r="AD28" s="153">
        <f t="shared" si="9"/>
        <v>0</v>
      </c>
      <c r="AE28" s="153">
        <f t="shared" si="10"/>
        <v>0</v>
      </c>
      <c r="AF28" s="188">
        <f t="shared" si="11"/>
        <v>106</v>
      </c>
      <c r="AG28" s="159"/>
      <c r="AH28" s="153">
        <f t="shared" si="12"/>
        <v>0</v>
      </c>
      <c r="AI28" s="153">
        <f t="shared" si="13"/>
        <v>0</v>
      </c>
      <c r="AJ28" s="153">
        <f t="shared" si="14"/>
        <v>0</v>
      </c>
      <c r="AK28" s="188">
        <f t="shared" si="15"/>
        <v>106</v>
      </c>
      <c r="AL28" s="159"/>
      <c r="AM28" s="153">
        <f t="shared" si="16"/>
        <v>0</v>
      </c>
      <c r="AN28" s="153">
        <f t="shared" si="17"/>
        <v>0</v>
      </c>
      <c r="AO28" s="153">
        <f t="shared" si="18"/>
        <v>0</v>
      </c>
      <c r="AP28" s="188">
        <f t="shared" si="19"/>
        <v>106</v>
      </c>
      <c r="AQ28" s="159"/>
      <c r="AR28" s="153">
        <f t="shared" si="20"/>
        <v>0</v>
      </c>
      <c r="AS28" s="153">
        <f t="shared" si="21"/>
        <v>0</v>
      </c>
      <c r="AT28" s="153">
        <f t="shared" si="22"/>
        <v>0</v>
      </c>
      <c r="AU28" s="188">
        <f t="shared" si="23"/>
        <v>106</v>
      </c>
      <c r="AV28" s="159"/>
      <c r="AW28" s="153">
        <f t="shared" si="24"/>
        <v>0</v>
      </c>
      <c r="AX28" s="153">
        <f t="shared" si="25"/>
        <v>0</v>
      </c>
      <c r="AY28" s="153">
        <f t="shared" si="26"/>
        <v>0</v>
      </c>
      <c r="AZ28" s="188">
        <f t="shared" si="27"/>
        <v>106</v>
      </c>
      <c r="BA28" s="159"/>
      <c r="BB28" s="153">
        <f t="shared" si="28"/>
        <v>0</v>
      </c>
      <c r="BC28" s="153">
        <f t="shared" si="29"/>
        <v>0</v>
      </c>
      <c r="BD28" s="153">
        <f t="shared" si="30"/>
        <v>0</v>
      </c>
      <c r="BE28" s="188">
        <f t="shared" si="31"/>
        <v>106</v>
      </c>
      <c r="BF28" s="159"/>
      <c r="BG28" s="153">
        <f t="shared" si="32"/>
        <v>0</v>
      </c>
      <c r="BH28" s="153">
        <f t="shared" si="33"/>
        <v>0</v>
      </c>
      <c r="BI28" s="153">
        <f t="shared" si="34"/>
        <v>0</v>
      </c>
      <c r="BJ28" s="188">
        <f t="shared" si="35"/>
        <v>106</v>
      </c>
      <c r="BK28" s="159"/>
      <c r="BL28" s="153">
        <f t="shared" si="36"/>
        <v>0</v>
      </c>
      <c r="BM28" s="153">
        <f t="shared" si="37"/>
        <v>0</v>
      </c>
      <c r="BN28" s="153">
        <f t="shared" si="38"/>
        <v>0</v>
      </c>
      <c r="BO28" s="188">
        <f t="shared" si="39"/>
        <v>106</v>
      </c>
      <c r="BP28" s="159"/>
      <c r="BQ28" s="153">
        <f t="shared" si="40"/>
        <v>0</v>
      </c>
      <c r="BR28" s="153">
        <f t="shared" si="41"/>
        <v>0</v>
      </c>
      <c r="BS28" s="153">
        <f t="shared" si="42"/>
        <v>0</v>
      </c>
      <c r="BT28" s="153">
        <f t="shared" si="45"/>
        <v>0</v>
      </c>
      <c r="BU28" s="153">
        <f t="shared" si="46"/>
        <v>0</v>
      </c>
      <c r="BV28" s="153">
        <f t="shared" si="46"/>
        <v>0</v>
      </c>
      <c r="BW28" s="154">
        <f t="shared" si="48"/>
        <v>0</v>
      </c>
    </row>
    <row r="29" spans="1:75" s="6" customFormat="1" ht="26.25" hidden="1" customHeight="1" outlineLevel="1" x14ac:dyDescent="0.4">
      <c r="A29" s="54"/>
      <c r="B29" s="32"/>
      <c r="C29" s="32"/>
      <c r="D29" s="46"/>
      <c r="E29" s="100">
        <v>1.7</v>
      </c>
      <c r="F29" s="101" t="s">
        <v>7</v>
      </c>
      <c r="G29" s="101">
        <v>57.1</v>
      </c>
      <c r="H29" s="33"/>
      <c r="I29" s="102">
        <f t="shared" si="49"/>
        <v>0</v>
      </c>
      <c r="J29" s="34"/>
      <c r="K29" s="55"/>
      <c r="L29" s="56"/>
      <c r="M29" s="57"/>
      <c r="N29" s="102">
        <f t="shared" si="3"/>
        <v>0</v>
      </c>
      <c r="O29" s="37"/>
      <c r="P29" s="103">
        <f t="shared" si="4"/>
        <v>0</v>
      </c>
      <c r="Q29" s="116">
        <f t="shared" si="5"/>
        <v>0</v>
      </c>
      <c r="R29" s="58"/>
      <c r="S29" s="58"/>
      <c r="T29" s="56"/>
      <c r="U29" s="56"/>
      <c r="V29" s="56"/>
      <c r="W29" s="56"/>
      <c r="X29" s="56"/>
      <c r="Y29" s="56"/>
      <c r="Z29" s="56"/>
      <c r="AA29" s="188">
        <f t="shared" si="7"/>
        <v>100</v>
      </c>
      <c r="AB29" s="159"/>
      <c r="AC29" s="153">
        <f t="shared" si="8"/>
        <v>0</v>
      </c>
      <c r="AD29" s="153">
        <f t="shared" si="9"/>
        <v>0</v>
      </c>
      <c r="AE29" s="153">
        <f t="shared" si="10"/>
        <v>0</v>
      </c>
      <c r="AF29" s="188">
        <f t="shared" si="11"/>
        <v>100</v>
      </c>
      <c r="AG29" s="159"/>
      <c r="AH29" s="153">
        <f t="shared" si="12"/>
        <v>0</v>
      </c>
      <c r="AI29" s="153">
        <f t="shared" si="13"/>
        <v>0</v>
      </c>
      <c r="AJ29" s="153">
        <f t="shared" si="14"/>
        <v>0</v>
      </c>
      <c r="AK29" s="188">
        <f t="shared" si="15"/>
        <v>100</v>
      </c>
      <c r="AL29" s="159"/>
      <c r="AM29" s="153">
        <f t="shared" si="16"/>
        <v>0</v>
      </c>
      <c r="AN29" s="153">
        <f t="shared" si="17"/>
        <v>0</v>
      </c>
      <c r="AO29" s="153">
        <f t="shared" si="18"/>
        <v>0</v>
      </c>
      <c r="AP29" s="188">
        <f t="shared" si="19"/>
        <v>100</v>
      </c>
      <c r="AQ29" s="159"/>
      <c r="AR29" s="153">
        <f t="shared" si="20"/>
        <v>0</v>
      </c>
      <c r="AS29" s="153">
        <f t="shared" si="21"/>
        <v>0</v>
      </c>
      <c r="AT29" s="153">
        <f t="shared" si="22"/>
        <v>0</v>
      </c>
      <c r="AU29" s="188">
        <f t="shared" si="23"/>
        <v>100</v>
      </c>
      <c r="AV29" s="159"/>
      <c r="AW29" s="153">
        <f t="shared" si="24"/>
        <v>0</v>
      </c>
      <c r="AX29" s="153">
        <f t="shared" si="25"/>
        <v>0</v>
      </c>
      <c r="AY29" s="153">
        <f t="shared" si="26"/>
        <v>0</v>
      </c>
      <c r="AZ29" s="188">
        <f t="shared" si="27"/>
        <v>100</v>
      </c>
      <c r="BA29" s="159"/>
      <c r="BB29" s="153">
        <f t="shared" si="28"/>
        <v>0</v>
      </c>
      <c r="BC29" s="153">
        <f t="shared" si="29"/>
        <v>0</v>
      </c>
      <c r="BD29" s="153">
        <f t="shared" si="30"/>
        <v>0</v>
      </c>
      <c r="BE29" s="188">
        <f t="shared" si="31"/>
        <v>100</v>
      </c>
      <c r="BF29" s="159"/>
      <c r="BG29" s="153">
        <f t="shared" si="32"/>
        <v>0</v>
      </c>
      <c r="BH29" s="153">
        <f t="shared" si="33"/>
        <v>0</v>
      </c>
      <c r="BI29" s="153">
        <f t="shared" si="34"/>
        <v>0</v>
      </c>
      <c r="BJ29" s="188">
        <f t="shared" si="35"/>
        <v>100</v>
      </c>
      <c r="BK29" s="159"/>
      <c r="BL29" s="153">
        <f t="shared" si="36"/>
        <v>0</v>
      </c>
      <c r="BM29" s="153">
        <f t="shared" si="37"/>
        <v>0</v>
      </c>
      <c r="BN29" s="153">
        <f t="shared" si="38"/>
        <v>0</v>
      </c>
      <c r="BO29" s="188">
        <f t="shared" si="39"/>
        <v>100</v>
      </c>
      <c r="BP29" s="159"/>
      <c r="BQ29" s="153">
        <f t="shared" si="40"/>
        <v>0</v>
      </c>
      <c r="BR29" s="153">
        <f t="shared" si="41"/>
        <v>0</v>
      </c>
      <c r="BS29" s="153">
        <f t="shared" si="42"/>
        <v>0</v>
      </c>
    </row>
    <row r="30" spans="1:75" s="6" customFormat="1" ht="26.25" hidden="1" customHeight="1" outlineLevel="1" x14ac:dyDescent="0.4">
      <c r="A30" s="54"/>
      <c r="B30" s="32"/>
      <c r="C30" s="32"/>
      <c r="D30" s="46"/>
      <c r="E30" s="100">
        <v>1.7</v>
      </c>
      <c r="F30" s="101" t="s">
        <v>17</v>
      </c>
      <c r="G30" s="101">
        <v>74.8</v>
      </c>
      <c r="H30" s="33"/>
      <c r="I30" s="102">
        <f t="shared" si="49"/>
        <v>0</v>
      </c>
      <c r="J30" s="34"/>
      <c r="K30" s="55"/>
      <c r="L30" s="56"/>
      <c r="M30" s="57"/>
      <c r="N30" s="102">
        <f t="shared" si="3"/>
        <v>0</v>
      </c>
      <c r="O30" s="37"/>
      <c r="P30" s="103">
        <f t="shared" si="4"/>
        <v>0</v>
      </c>
      <c r="Q30" s="116">
        <f t="shared" si="5"/>
        <v>0</v>
      </c>
      <c r="R30" s="58"/>
      <c r="S30" s="58"/>
      <c r="T30" s="56"/>
      <c r="U30" s="56"/>
      <c r="V30" s="56"/>
      <c r="W30" s="56"/>
      <c r="X30" s="56"/>
      <c r="Y30" s="56"/>
      <c r="Z30" s="56"/>
      <c r="AA30" s="188">
        <f t="shared" si="7"/>
        <v>70</v>
      </c>
      <c r="AB30" s="159"/>
      <c r="AC30" s="153">
        <f t="shared" si="8"/>
        <v>0</v>
      </c>
      <c r="AD30" s="153">
        <f t="shared" si="9"/>
        <v>0</v>
      </c>
      <c r="AE30" s="153">
        <f t="shared" si="10"/>
        <v>0</v>
      </c>
      <c r="AF30" s="188">
        <f t="shared" si="11"/>
        <v>70</v>
      </c>
      <c r="AG30" s="159"/>
      <c r="AH30" s="153">
        <f t="shared" si="12"/>
        <v>0</v>
      </c>
      <c r="AI30" s="153">
        <f t="shared" si="13"/>
        <v>0</v>
      </c>
      <c r="AJ30" s="153">
        <f t="shared" si="14"/>
        <v>0</v>
      </c>
      <c r="AK30" s="188">
        <f t="shared" si="15"/>
        <v>70</v>
      </c>
      <c r="AL30" s="159"/>
      <c r="AM30" s="153">
        <f t="shared" si="16"/>
        <v>0</v>
      </c>
      <c r="AN30" s="153">
        <f t="shared" si="17"/>
        <v>0</v>
      </c>
      <c r="AO30" s="153">
        <f t="shared" si="18"/>
        <v>0</v>
      </c>
      <c r="AP30" s="188">
        <f t="shared" si="19"/>
        <v>70</v>
      </c>
      <c r="AQ30" s="159"/>
      <c r="AR30" s="153">
        <f t="shared" si="20"/>
        <v>0</v>
      </c>
      <c r="AS30" s="153">
        <f t="shared" si="21"/>
        <v>0</v>
      </c>
      <c r="AT30" s="153">
        <f t="shared" si="22"/>
        <v>0</v>
      </c>
      <c r="AU30" s="188">
        <f t="shared" si="23"/>
        <v>70</v>
      </c>
      <c r="AV30" s="159"/>
      <c r="AW30" s="153">
        <f t="shared" si="24"/>
        <v>0</v>
      </c>
      <c r="AX30" s="153">
        <f t="shared" si="25"/>
        <v>0</v>
      </c>
      <c r="AY30" s="153">
        <f t="shared" si="26"/>
        <v>0</v>
      </c>
      <c r="AZ30" s="188">
        <f t="shared" si="27"/>
        <v>70</v>
      </c>
      <c r="BA30" s="159"/>
      <c r="BB30" s="153">
        <f t="shared" si="28"/>
        <v>0</v>
      </c>
      <c r="BC30" s="153">
        <f t="shared" si="29"/>
        <v>0</v>
      </c>
      <c r="BD30" s="153">
        <f t="shared" si="30"/>
        <v>0</v>
      </c>
      <c r="BE30" s="188">
        <f t="shared" si="31"/>
        <v>70</v>
      </c>
      <c r="BF30" s="159"/>
      <c r="BG30" s="153">
        <f t="shared" si="32"/>
        <v>0</v>
      </c>
      <c r="BH30" s="153">
        <f t="shared" si="33"/>
        <v>0</v>
      </c>
      <c r="BI30" s="153">
        <f t="shared" si="34"/>
        <v>0</v>
      </c>
      <c r="BJ30" s="188">
        <f t="shared" si="35"/>
        <v>70</v>
      </c>
      <c r="BK30" s="159"/>
      <c r="BL30" s="153">
        <f t="shared" si="36"/>
        <v>0</v>
      </c>
      <c r="BM30" s="153">
        <f t="shared" si="37"/>
        <v>0</v>
      </c>
      <c r="BN30" s="153">
        <f t="shared" si="38"/>
        <v>0</v>
      </c>
      <c r="BO30" s="188">
        <f t="shared" si="39"/>
        <v>70</v>
      </c>
      <c r="BP30" s="159"/>
      <c r="BQ30" s="153">
        <f t="shared" si="40"/>
        <v>0</v>
      </c>
      <c r="BR30" s="153">
        <f t="shared" si="41"/>
        <v>0</v>
      </c>
      <c r="BS30" s="153">
        <f t="shared" si="42"/>
        <v>0</v>
      </c>
    </row>
    <row r="31" spans="1:75" s="6" customFormat="1" ht="26.25" hidden="1" customHeight="1" outlineLevel="1" x14ac:dyDescent="0.4">
      <c r="A31" s="54"/>
      <c r="B31" s="32"/>
      <c r="C31" s="32"/>
      <c r="D31" s="46"/>
      <c r="E31" s="100">
        <v>1.5</v>
      </c>
      <c r="F31" s="101" t="s">
        <v>7</v>
      </c>
      <c r="G31" s="101">
        <v>40.799999999999997</v>
      </c>
      <c r="H31" s="33"/>
      <c r="I31" s="102">
        <f t="shared" si="49"/>
        <v>0</v>
      </c>
      <c r="J31" s="34"/>
      <c r="K31" s="55"/>
      <c r="L31" s="56"/>
      <c r="M31" s="57"/>
      <c r="N31" s="102">
        <f t="shared" si="3"/>
        <v>0</v>
      </c>
      <c r="O31" s="37"/>
      <c r="P31" s="103">
        <f t="shared" si="4"/>
        <v>0</v>
      </c>
      <c r="Q31" s="116">
        <f t="shared" si="5"/>
        <v>0</v>
      </c>
      <c r="R31" s="58"/>
      <c r="S31" s="58"/>
      <c r="T31" s="56"/>
      <c r="U31" s="56"/>
      <c r="V31" s="56"/>
      <c r="W31" s="56"/>
      <c r="X31" s="56"/>
      <c r="Y31" s="56"/>
      <c r="Z31" s="56"/>
      <c r="AA31" s="188">
        <f t="shared" si="7"/>
        <v>100</v>
      </c>
      <c r="AB31" s="159"/>
      <c r="AC31" s="153">
        <f t="shared" si="8"/>
        <v>0</v>
      </c>
      <c r="AD31" s="153">
        <f t="shared" si="9"/>
        <v>0</v>
      </c>
      <c r="AE31" s="153">
        <f t="shared" si="10"/>
        <v>0</v>
      </c>
      <c r="AF31" s="188">
        <f t="shared" si="11"/>
        <v>100</v>
      </c>
      <c r="AG31" s="159"/>
      <c r="AH31" s="153">
        <f t="shared" si="12"/>
        <v>0</v>
      </c>
      <c r="AI31" s="153">
        <f t="shared" si="13"/>
        <v>0</v>
      </c>
      <c r="AJ31" s="153">
        <f t="shared" si="14"/>
        <v>0</v>
      </c>
      <c r="AK31" s="188">
        <f t="shared" si="15"/>
        <v>100</v>
      </c>
      <c r="AL31" s="159"/>
      <c r="AM31" s="153">
        <f t="shared" si="16"/>
        <v>0</v>
      </c>
      <c r="AN31" s="153">
        <f t="shared" si="17"/>
        <v>0</v>
      </c>
      <c r="AO31" s="153">
        <f t="shared" si="18"/>
        <v>0</v>
      </c>
      <c r="AP31" s="188">
        <f t="shared" si="19"/>
        <v>100</v>
      </c>
      <c r="AQ31" s="159"/>
      <c r="AR31" s="153">
        <f t="shared" si="20"/>
        <v>0</v>
      </c>
      <c r="AS31" s="153">
        <f t="shared" si="21"/>
        <v>0</v>
      </c>
      <c r="AT31" s="153">
        <f t="shared" si="22"/>
        <v>0</v>
      </c>
      <c r="AU31" s="188">
        <f t="shared" si="23"/>
        <v>100</v>
      </c>
      <c r="AV31" s="159"/>
      <c r="AW31" s="153">
        <f t="shared" si="24"/>
        <v>0</v>
      </c>
      <c r="AX31" s="153">
        <f t="shared" si="25"/>
        <v>0</v>
      </c>
      <c r="AY31" s="153">
        <f t="shared" si="26"/>
        <v>0</v>
      </c>
      <c r="AZ31" s="188">
        <f t="shared" si="27"/>
        <v>100</v>
      </c>
      <c r="BA31" s="159"/>
      <c r="BB31" s="153">
        <f t="shared" si="28"/>
        <v>0</v>
      </c>
      <c r="BC31" s="153">
        <f t="shared" si="29"/>
        <v>0</v>
      </c>
      <c r="BD31" s="153">
        <f t="shared" si="30"/>
        <v>0</v>
      </c>
      <c r="BE31" s="188">
        <f t="shared" si="31"/>
        <v>100</v>
      </c>
      <c r="BF31" s="159"/>
      <c r="BG31" s="153">
        <f t="shared" si="32"/>
        <v>0</v>
      </c>
      <c r="BH31" s="153">
        <f t="shared" si="33"/>
        <v>0</v>
      </c>
      <c r="BI31" s="153">
        <f t="shared" si="34"/>
        <v>0</v>
      </c>
      <c r="BJ31" s="188">
        <f t="shared" si="35"/>
        <v>100</v>
      </c>
      <c r="BK31" s="159"/>
      <c r="BL31" s="153">
        <f t="shared" si="36"/>
        <v>0</v>
      </c>
      <c r="BM31" s="153">
        <f t="shared" si="37"/>
        <v>0</v>
      </c>
      <c r="BN31" s="153">
        <f t="shared" si="38"/>
        <v>0</v>
      </c>
      <c r="BO31" s="188">
        <f t="shared" si="39"/>
        <v>100</v>
      </c>
      <c r="BP31" s="159"/>
      <c r="BQ31" s="153">
        <f t="shared" si="40"/>
        <v>0</v>
      </c>
      <c r="BR31" s="153">
        <f t="shared" si="41"/>
        <v>0</v>
      </c>
      <c r="BS31" s="153">
        <f t="shared" si="42"/>
        <v>0</v>
      </c>
    </row>
    <row r="32" spans="1:75" s="6" customFormat="1" ht="26.25" hidden="1" customHeight="1" outlineLevel="1" x14ac:dyDescent="0.4">
      <c r="A32" s="54"/>
      <c r="B32" s="32"/>
      <c r="C32" s="32"/>
      <c r="D32" s="46"/>
      <c r="E32" s="100">
        <v>1.5</v>
      </c>
      <c r="F32" s="101" t="s">
        <v>18</v>
      </c>
      <c r="G32" s="101">
        <v>28.5</v>
      </c>
      <c r="H32" s="33"/>
      <c r="I32" s="102">
        <f t="shared" si="49"/>
        <v>0</v>
      </c>
      <c r="J32" s="34"/>
      <c r="K32" s="55"/>
      <c r="L32" s="56"/>
      <c r="M32" s="57"/>
      <c r="N32" s="102">
        <f t="shared" si="3"/>
        <v>0</v>
      </c>
      <c r="O32" s="37"/>
      <c r="P32" s="103">
        <f t="shared" si="4"/>
        <v>0</v>
      </c>
      <c r="Q32" s="116">
        <f t="shared" si="5"/>
        <v>0</v>
      </c>
      <c r="R32" s="58"/>
      <c r="S32" s="58"/>
      <c r="T32" s="56"/>
      <c r="U32" s="56"/>
      <c r="V32" s="56"/>
      <c r="W32" s="56"/>
      <c r="X32" s="56"/>
      <c r="Y32" s="56"/>
      <c r="Z32" s="56"/>
      <c r="AA32" s="188">
        <f t="shared" si="7"/>
        <v>50</v>
      </c>
      <c r="AB32" s="159"/>
      <c r="AC32" s="153">
        <f t="shared" si="8"/>
        <v>0</v>
      </c>
      <c r="AD32" s="153">
        <f t="shared" si="9"/>
        <v>0</v>
      </c>
      <c r="AE32" s="153">
        <f t="shared" si="10"/>
        <v>0</v>
      </c>
      <c r="AF32" s="188">
        <f t="shared" si="11"/>
        <v>50</v>
      </c>
      <c r="AG32" s="159"/>
      <c r="AH32" s="153">
        <f t="shared" si="12"/>
        <v>0</v>
      </c>
      <c r="AI32" s="153">
        <f t="shared" si="13"/>
        <v>0</v>
      </c>
      <c r="AJ32" s="153">
        <f t="shared" si="14"/>
        <v>0</v>
      </c>
      <c r="AK32" s="188">
        <f t="shared" si="15"/>
        <v>50</v>
      </c>
      <c r="AL32" s="159"/>
      <c r="AM32" s="153">
        <f t="shared" si="16"/>
        <v>0</v>
      </c>
      <c r="AN32" s="153">
        <f t="shared" si="17"/>
        <v>0</v>
      </c>
      <c r="AO32" s="153">
        <f t="shared" si="18"/>
        <v>0</v>
      </c>
      <c r="AP32" s="188">
        <f t="shared" si="19"/>
        <v>50</v>
      </c>
      <c r="AQ32" s="159"/>
      <c r="AR32" s="153">
        <f t="shared" si="20"/>
        <v>0</v>
      </c>
      <c r="AS32" s="153">
        <f t="shared" si="21"/>
        <v>0</v>
      </c>
      <c r="AT32" s="153">
        <f t="shared" si="22"/>
        <v>0</v>
      </c>
      <c r="AU32" s="188">
        <f t="shared" si="23"/>
        <v>50</v>
      </c>
      <c r="AV32" s="159"/>
      <c r="AW32" s="153">
        <f t="shared" si="24"/>
        <v>0</v>
      </c>
      <c r="AX32" s="153">
        <f t="shared" si="25"/>
        <v>0</v>
      </c>
      <c r="AY32" s="153">
        <f t="shared" si="26"/>
        <v>0</v>
      </c>
      <c r="AZ32" s="188">
        <f t="shared" si="27"/>
        <v>50</v>
      </c>
      <c r="BA32" s="159"/>
      <c r="BB32" s="153">
        <f t="shared" si="28"/>
        <v>0</v>
      </c>
      <c r="BC32" s="153">
        <f t="shared" si="29"/>
        <v>0</v>
      </c>
      <c r="BD32" s="153">
        <f t="shared" si="30"/>
        <v>0</v>
      </c>
      <c r="BE32" s="188">
        <f t="shared" si="31"/>
        <v>50</v>
      </c>
      <c r="BF32" s="159"/>
      <c r="BG32" s="153">
        <f t="shared" si="32"/>
        <v>0</v>
      </c>
      <c r="BH32" s="153">
        <f t="shared" si="33"/>
        <v>0</v>
      </c>
      <c r="BI32" s="153">
        <f t="shared" si="34"/>
        <v>0</v>
      </c>
      <c r="BJ32" s="188">
        <f t="shared" si="35"/>
        <v>50</v>
      </c>
      <c r="BK32" s="159"/>
      <c r="BL32" s="153">
        <f t="shared" si="36"/>
        <v>0</v>
      </c>
      <c r="BM32" s="153">
        <f t="shared" si="37"/>
        <v>0</v>
      </c>
      <c r="BN32" s="153">
        <f t="shared" si="38"/>
        <v>0</v>
      </c>
      <c r="BO32" s="188">
        <f t="shared" si="39"/>
        <v>50</v>
      </c>
      <c r="BP32" s="159"/>
      <c r="BQ32" s="153">
        <f t="shared" si="40"/>
        <v>0</v>
      </c>
      <c r="BR32" s="153">
        <f t="shared" si="41"/>
        <v>0</v>
      </c>
      <c r="BS32" s="153">
        <f t="shared" si="42"/>
        <v>0</v>
      </c>
    </row>
    <row r="33" spans="1:75" s="6" customFormat="1" ht="26.25" hidden="1" customHeight="1" outlineLevel="1" x14ac:dyDescent="0.4">
      <c r="A33" s="54"/>
      <c r="B33" s="32"/>
      <c r="C33" s="32"/>
      <c r="D33" s="46"/>
      <c r="E33" s="100">
        <v>1.5</v>
      </c>
      <c r="F33" s="101" t="s">
        <v>9</v>
      </c>
      <c r="G33" s="101">
        <v>43.2</v>
      </c>
      <c r="H33" s="33"/>
      <c r="I33" s="102">
        <f t="shared" si="49"/>
        <v>0</v>
      </c>
      <c r="J33" s="34"/>
      <c r="K33" s="55"/>
      <c r="L33" s="56"/>
      <c r="M33" s="57"/>
      <c r="N33" s="102">
        <f t="shared" si="3"/>
        <v>0</v>
      </c>
      <c r="O33" s="37"/>
      <c r="P33" s="103">
        <f t="shared" si="4"/>
        <v>0</v>
      </c>
      <c r="Q33" s="116">
        <f t="shared" si="5"/>
        <v>0</v>
      </c>
      <c r="R33" s="58"/>
      <c r="S33" s="58"/>
      <c r="T33" s="56"/>
      <c r="U33" s="56"/>
      <c r="V33" s="56"/>
      <c r="W33" s="56"/>
      <c r="X33" s="56"/>
      <c r="Y33" s="56"/>
      <c r="Z33" s="56"/>
      <c r="AA33" s="188">
        <f t="shared" si="7"/>
        <v>106</v>
      </c>
      <c r="AB33" s="159"/>
      <c r="AC33" s="153">
        <f t="shared" si="8"/>
        <v>0</v>
      </c>
      <c r="AD33" s="153">
        <f t="shared" si="9"/>
        <v>0</v>
      </c>
      <c r="AE33" s="153">
        <f t="shared" si="10"/>
        <v>0</v>
      </c>
      <c r="AF33" s="188">
        <f t="shared" si="11"/>
        <v>106</v>
      </c>
      <c r="AG33" s="159"/>
      <c r="AH33" s="153">
        <f t="shared" si="12"/>
        <v>0</v>
      </c>
      <c r="AI33" s="153">
        <f t="shared" si="13"/>
        <v>0</v>
      </c>
      <c r="AJ33" s="153">
        <f t="shared" si="14"/>
        <v>0</v>
      </c>
      <c r="AK33" s="188">
        <f t="shared" si="15"/>
        <v>106</v>
      </c>
      <c r="AL33" s="159"/>
      <c r="AM33" s="153">
        <f t="shared" si="16"/>
        <v>0</v>
      </c>
      <c r="AN33" s="153">
        <f t="shared" si="17"/>
        <v>0</v>
      </c>
      <c r="AO33" s="153">
        <f t="shared" si="18"/>
        <v>0</v>
      </c>
      <c r="AP33" s="188">
        <f t="shared" si="19"/>
        <v>106</v>
      </c>
      <c r="AQ33" s="159"/>
      <c r="AR33" s="153">
        <f t="shared" si="20"/>
        <v>0</v>
      </c>
      <c r="AS33" s="153">
        <f t="shared" si="21"/>
        <v>0</v>
      </c>
      <c r="AT33" s="153">
        <f t="shared" si="22"/>
        <v>0</v>
      </c>
      <c r="AU33" s="188">
        <f t="shared" si="23"/>
        <v>106</v>
      </c>
      <c r="AV33" s="159"/>
      <c r="AW33" s="153">
        <f t="shared" si="24"/>
        <v>0</v>
      </c>
      <c r="AX33" s="153">
        <f t="shared" si="25"/>
        <v>0</v>
      </c>
      <c r="AY33" s="153">
        <f t="shared" si="26"/>
        <v>0</v>
      </c>
      <c r="AZ33" s="188">
        <f t="shared" si="27"/>
        <v>106</v>
      </c>
      <c r="BA33" s="159"/>
      <c r="BB33" s="153">
        <f t="shared" si="28"/>
        <v>0</v>
      </c>
      <c r="BC33" s="153">
        <f t="shared" si="29"/>
        <v>0</v>
      </c>
      <c r="BD33" s="153">
        <f t="shared" si="30"/>
        <v>0</v>
      </c>
      <c r="BE33" s="188">
        <f t="shared" si="31"/>
        <v>106</v>
      </c>
      <c r="BF33" s="159"/>
      <c r="BG33" s="153">
        <f t="shared" si="32"/>
        <v>0</v>
      </c>
      <c r="BH33" s="153">
        <f t="shared" si="33"/>
        <v>0</v>
      </c>
      <c r="BI33" s="153">
        <f t="shared" si="34"/>
        <v>0</v>
      </c>
      <c r="BJ33" s="188">
        <f t="shared" si="35"/>
        <v>106</v>
      </c>
      <c r="BK33" s="159"/>
      <c r="BL33" s="153">
        <f t="shared" si="36"/>
        <v>0</v>
      </c>
      <c r="BM33" s="153">
        <f t="shared" si="37"/>
        <v>0</v>
      </c>
      <c r="BN33" s="153">
        <f t="shared" si="38"/>
        <v>0</v>
      </c>
      <c r="BO33" s="188">
        <f t="shared" si="39"/>
        <v>106</v>
      </c>
      <c r="BP33" s="159"/>
      <c r="BQ33" s="153">
        <f t="shared" si="40"/>
        <v>0</v>
      </c>
      <c r="BR33" s="153">
        <f t="shared" si="41"/>
        <v>0</v>
      </c>
      <c r="BS33" s="153">
        <f t="shared" si="42"/>
        <v>0</v>
      </c>
    </row>
    <row r="34" spans="1:75" s="6" customFormat="1" ht="26.25" hidden="1" customHeight="1" outlineLevel="1" x14ac:dyDescent="0.4">
      <c r="A34" s="54"/>
      <c r="B34" s="32"/>
      <c r="C34" s="32"/>
      <c r="D34" s="46"/>
      <c r="E34" s="100">
        <v>1.7</v>
      </c>
      <c r="F34" s="101" t="s">
        <v>7</v>
      </c>
      <c r="G34" s="101">
        <v>57.1</v>
      </c>
      <c r="H34" s="33"/>
      <c r="I34" s="102">
        <f t="shared" si="49"/>
        <v>0</v>
      </c>
      <c r="J34" s="34"/>
      <c r="K34" s="55"/>
      <c r="L34" s="56"/>
      <c r="M34" s="57"/>
      <c r="N34" s="102">
        <f t="shared" si="3"/>
        <v>0</v>
      </c>
      <c r="O34" s="37"/>
      <c r="P34" s="103">
        <f t="shared" si="4"/>
        <v>0</v>
      </c>
      <c r="Q34" s="116">
        <f t="shared" si="5"/>
        <v>0</v>
      </c>
      <c r="R34" s="58"/>
      <c r="S34" s="58"/>
      <c r="T34" s="56"/>
      <c r="U34" s="56"/>
      <c r="V34" s="56"/>
      <c r="W34" s="56"/>
      <c r="X34" s="56"/>
      <c r="Y34" s="56"/>
      <c r="Z34" s="56"/>
      <c r="AA34" s="188">
        <f t="shared" si="7"/>
        <v>100</v>
      </c>
      <c r="AB34" s="159"/>
      <c r="AC34" s="153">
        <f t="shared" si="8"/>
        <v>0</v>
      </c>
      <c r="AD34" s="153">
        <f t="shared" si="9"/>
        <v>0</v>
      </c>
      <c r="AE34" s="153">
        <f t="shared" si="10"/>
        <v>0</v>
      </c>
      <c r="AF34" s="188">
        <f t="shared" si="11"/>
        <v>100</v>
      </c>
      <c r="AG34" s="159"/>
      <c r="AH34" s="153">
        <f t="shared" si="12"/>
        <v>0</v>
      </c>
      <c r="AI34" s="153">
        <f t="shared" si="13"/>
        <v>0</v>
      </c>
      <c r="AJ34" s="153">
        <f t="shared" si="14"/>
        <v>0</v>
      </c>
      <c r="AK34" s="188">
        <f t="shared" si="15"/>
        <v>100</v>
      </c>
      <c r="AL34" s="159"/>
      <c r="AM34" s="153">
        <f t="shared" si="16"/>
        <v>0</v>
      </c>
      <c r="AN34" s="153">
        <f t="shared" si="17"/>
        <v>0</v>
      </c>
      <c r="AO34" s="153">
        <f t="shared" si="18"/>
        <v>0</v>
      </c>
      <c r="AP34" s="188">
        <f t="shared" si="19"/>
        <v>100</v>
      </c>
      <c r="AQ34" s="159"/>
      <c r="AR34" s="153">
        <f t="shared" si="20"/>
        <v>0</v>
      </c>
      <c r="AS34" s="153">
        <f t="shared" si="21"/>
        <v>0</v>
      </c>
      <c r="AT34" s="153">
        <f t="shared" si="22"/>
        <v>0</v>
      </c>
      <c r="AU34" s="188">
        <f t="shared" si="23"/>
        <v>100</v>
      </c>
      <c r="AV34" s="159"/>
      <c r="AW34" s="153">
        <f t="shared" si="24"/>
        <v>0</v>
      </c>
      <c r="AX34" s="153">
        <f t="shared" si="25"/>
        <v>0</v>
      </c>
      <c r="AY34" s="153">
        <f t="shared" si="26"/>
        <v>0</v>
      </c>
      <c r="AZ34" s="188">
        <f t="shared" si="27"/>
        <v>100</v>
      </c>
      <c r="BA34" s="159"/>
      <c r="BB34" s="153">
        <f t="shared" si="28"/>
        <v>0</v>
      </c>
      <c r="BC34" s="153">
        <f t="shared" si="29"/>
        <v>0</v>
      </c>
      <c r="BD34" s="153">
        <f t="shared" si="30"/>
        <v>0</v>
      </c>
      <c r="BE34" s="188">
        <f t="shared" si="31"/>
        <v>100</v>
      </c>
      <c r="BF34" s="159"/>
      <c r="BG34" s="153">
        <f t="shared" si="32"/>
        <v>0</v>
      </c>
      <c r="BH34" s="153">
        <f t="shared" si="33"/>
        <v>0</v>
      </c>
      <c r="BI34" s="153">
        <f t="shared" si="34"/>
        <v>0</v>
      </c>
      <c r="BJ34" s="188">
        <f t="shared" si="35"/>
        <v>100</v>
      </c>
      <c r="BK34" s="159"/>
      <c r="BL34" s="153">
        <f t="shared" si="36"/>
        <v>0</v>
      </c>
      <c r="BM34" s="153">
        <f t="shared" si="37"/>
        <v>0</v>
      </c>
      <c r="BN34" s="153">
        <f t="shared" si="38"/>
        <v>0</v>
      </c>
      <c r="BO34" s="188">
        <f t="shared" si="39"/>
        <v>100</v>
      </c>
      <c r="BP34" s="159"/>
      <c r="BQ34" s="153">
        <f t="shared" si="40"/>
        <v>0</v>
      </c>
      <c r="BR34" s="153">
        <f t="shared" si="41"/>
        <v>0</v>
      </c>
      <c r="BS34" s="153">
        <f t="shared" si="42"/>
        <v>0</v>
      </c>
    </row>
    <row r="35" spans="1:75" s="6" customFormat="1" ht="26.25" hidden="1" customHeight="1" outlineLevel="1" x14ac:dyDescent="0.4">
      <c r="A35" s="54"/>
      <c r="B35" s="32"/>
      <c r="C35" s="32"/>
      <c r="D35" s="46"/>
      <c r="E35" s="100">
        <v>1.7</v>
      </c>
      <c r="F35" s="101" t="s">
        <v>17</v>
      </c>
      <c r="G35" s="101">
        <v>74.8</v>
      </c>
      <c r="H35" s="33"/>
      <c r="I35" s="102">
        <f t="shared" si="49"/>
        <v>0</v>
      </c>
      <c r="J35" s="34"/>
      <c r="K35" s="55"/>
      <c r="L35" s="56"/>
      <c r="M35" s="57"/>
      <c r="N35" s="102">
        <f t="shared" si="3"/>
        <v>0</v>
      </c>
      <c r="O35" s="37"/>
      <c r="P35" s="103">
        <f t="shared" si="4"/>
        <v>0</v>
      </c>
      <c r="Q35" s="116">
        <f t="shared" si="5"/>
        <v>0</v>
      </c>
      <c r="R35" s="58"/>
      <c r="S35" s="58"/>
      <c r="T35" s="56"/>
      <c r="U35" s="56"/>
      <c r="V35" s="56"/>
      <c r="W35" s="56"/>
      <c r="X35" s="56"/>
      <c r="Y35" s="56"/>
      <c r="Z35" s="56"/>
      <c r="AA35" s="188">
        <f t="shared" si="7"/>
        <v>70</v>
      </c>
      <c r="AB35" s="159"/>
      <c r="AC35" s="153">
        <f t="shared" si="8"/>
        <v>0</v>
      </c>
      <c r="AD35" s="153">
        <f t="shared" si="9"/>
        <v>0</v>
      </c>
      <c r="AE35" s="153">
        <f t="shared" si="10"/>
        <v>0</v>
      </c>
      <c r="AF35" s="188">
        <f t="shared" si="11"/>
        <v>70</v>
      </c>
      <c r="AG35" s="159"/>
      <c r="AH35" s="153">
        <f t="shared" si="12"/>
        <v>0</v>
      </c>
      <c r="AI35" s="153">
        <f t="shared" si="13"/>
        <v>0</v>
      </c>
      <c r="AJ35" s="153">
        <f t="shared" si="14"/>
        <v>0</v>
      </c>
      <c r="AK35" s="188">
        <f t="shared" si="15"/>
        <v>70</v>
      </c>
      <c r="AL35" s="159"/>
      <c r="AM35" s="153">
        <f t="shared" si="16"/>
        <v>0</v>
      </c>
      <c r="AN35" s="153">
        <f t="shared" si="17"/>
        <v>0</v>
      </c>
      <c r="AO35" s="153">
        <f t="shared" si="18"/>
        <v>0</v>
      </c>
      <c r="AP35" s="188">
        <f t="shared" si="19"/>
        <v>70</v>
      </c>
      <c r="AQ35" s="159"/>
      <c r="AR35" s="153">
        <f t="shared" si="20"/>
        <v>0</v>
      </c>
      <c r="AS35" s="153">
        <f t="shared" si="21"/>
        <v>0</v>
      </c>
      <c r="AT35" s="153">
        <f t="shared" si="22"/>
        <v>0</v>
      </c>
      <c r="AU35" s="188">
        <f t="shared" si="23"/>
        <v>70</v>
      </c>
      <c r="AV35" s="159"/>
      <c r="AW35" s="153">
        <f t="shared" si="24"/>
        <v>0</v>
      </c>
      <c r="AX35" s="153">
        <f t="shared" si="25"/>
        <v>0</v>
      </c>
      <c r="AY35" s="153">
        <f t="shared" si="26"/>
        <v>0</v>
      </c>
      <c r="AZ35" s="188">
        <f t="shared" si="27"/>
        <v>70</v>
      </c>
      <c r="BA35" s="159"/>
      <c r="BB35" s="153">
        <f t="shared" si="28"/>
        <v>0</v>
      </c>
      <c r="BC35" s="153">
        <f t="shared" si="29"/>
        <v>0</v>
      </c>
      <c r="BD35" s="153">
        <f t="shared" si="30"/>
        <v>0</v>
      </c>
      <c r="BE35" s="188">
        <f t="shared" si="31"/>
        <v>70</v>
      </c>
      <c r="BF35" s="159"/>
      <c r="BG35" s="153">
        <f t="shared" si="32"/>
        <v>0</v>
      </c>
      <c r="BH35" s="153">
        <f t="shared" si="33"/>
        <v>0</v>
      </c>
      <c r="BI35" s="153">
        <f t="shared" si="34"/>
        <v>0</v>
      </c>
      <c r="BJ35" s="188">
        <f t="shared" si="35"/>
        <v>70</v>
      </c>
      <c r="BK35" s="159"/>
      <c r="BL35" s="153">
        <f t="shared" si="36"/>
        <v>0</v>
      </c>
      <c r="BM35" s="153">
        <f t="shared" si="37"/>
        <v>0</v>
      </c>
      <c r="BN35" s="153">
        <f t="shared" si="38"/>
        <v>0</v>
      </c>
      <c r="BO35" s="188">
        <f t="shared" si="39"/>
        <v>70</v>
      </c>
      <c r="BP35" s="159"/>
      <c r="BQ35" s="153">
        <f t="shared" si="40"/>
        <v>0</v>
      </c>
      <c r="BR35" s="153">
        <f t="shared" si="41"/>
        <v>0</v>
      </c>
      <c r="BS35" s="153">
        <f t="shared" si="42"/>
        <v>0</v>
      </c>
    </row>
    <row r="36" spans="1:75" s="6" customFormat="1" ht="26.25" hidden="1" customHeight="1" outlineLevel="1" x14ac:dyDescent="0.4">
      <c r="A36" s="54"/>
      <c r="B36" s="32"/>
      <c r="C36" s="32"/>
      <c r="D36" s="46"/>
      <c r="E36" s="100">
        <v>1.5</v>
      </c>
      <c r="F36" s="101" t="s">
        <v>7</v>
      </c>
      <c r="G36" s="101">
        <v>40.799999999999997</v>
      </c>
      <c r="H36" s="33"/>
      <c r="I36" s="102">
        <f t="shared" si="49"/>
        <v>0</v>
      </c>
      <c r="J36" s="34"/>
      <c r="K36" s="55"/>
      <c r="L36" s="56"/>
      <c r="M36" s="57"/>
      <c r="N36" s="102">
        <f t="shared" si="3"/>
        <v>0</v>
      </c>
      <c r="O36" s="37"/>
      <c r="P36" s="103">
        <f t="shared" si="4"/>
        <v>0</v>
      </c>
      <c r="Q36" s="116">
        <f t="shared" si="5"/>
        <v>0</v>
      </c>
      <c r="R36" s="58"/>
      <c r="S36" s="58"/>
      <c r="T36" s="56"/>
      <c r="U36" s="56"/>
      <c r="V36" s="56"/>
      <c r="W36" s="56"/>
      <c r="X36" s="56"/>
      <c r="Y36" s="56"/>
      <c r="Z36" s="56"/>
      <c r="AA36" s="188">
        <f t="shared" si="7"/>
        <v>100</v>
      </c>
      <c r="AB36" s="159"/>
      <c r="AC36" s="153">
        <f t="shared" si="8"/>
        <v>0</v>
      </c>
      <c r="AD36" s="153">
        <f t="shared" si="9"/>
        <v>0</v>
      </c>
      <c r="AE36" s="153">
        <f t="shared" si="10"/>
        <v>0</v>
      </c>
      <c r="AF36" s="188">
        <f t="shared" si="11"/>
        <v>100</v>
      </c>
      <c r="AG36" s="159"/>
      <c r="AH36" s="153">
        <f t="shared" si="12"/>
        <v>0</v>
      </c>
      <c r="AI36" s="153">
        <f t="shared" si="13"/>
        <v>0</v>
      </c>
      <c r="AJ36" s="153">
        <f t="shared" si="14"/>
        <v>0</v>
      </c>
      <c r="AK36" s="188">
        <f t="shared" si="15"/>
        <v>100</v>
      </c>
      <c r="AL36" s="159"/>
      <c r="AM36" s="153">
        <f t="shared" si="16"/>
        <v>0</v>
      </c>
      <c r="AN36" s="153">
        <f t="shared" si="17"/>
        <v>0</v>
      </c>
      <c r="AO36" s="153">
        <f t="shared" si="18"/>
        <v>0</v>
      </c>
      <c r="AP36" s="188">
        <f t="shared" si="19"/>
        <v>100</v>
      </c>
      <c r="AQ36" s="159"/>
      <c r="AR36" s="153">
        <f t="shared" si="20"/>
        <v>0</v>
      </c>
      <c r="AS36" s="153">
        <f t="shared" si="21"/>
        <v>0</v>
      </c>
      <c r="AT36" s="153">
        <f t="shared" si="22"/>
        <v>0</v>
      </c>
      <c r="AU36" s="188">
        <f t="shared" si="23"/>
        <v>100</v>
      </c>
      <c r="AV36" s="159"/>
      <c r="AW36" s="153">
        <f t="shared" si="24"/>
        <v>0</v>
      </c>
      <c r="AX36" s="153">
        <f t="shared" si="25"/>
        <v>0</v>
      </c>
      <c r="AY36" s="153">
        <f t="shared" si="26"/>
        <v>0</v>
      </c>
      <c r="AZ36" s="188">
        <f t="shared" si="27"/>
        <v>100</v>
      </c>
      <c r="BA36" s="159"/>
      <c r="BB36" s="153">
        <f t="shared" si="28"/>
        <v>0</v>
      </c>
      <c r="BC36" s="153">
        <f t="shared" si="29"/>
        <v>0</v>
      </c>
      <c r="BD36" s="153">
        <f t="shared" si="30"/>
        <v>0</v>
      </c>
      <c r="BE36" s="188">
        <f t="shared" si="31"/>
        <v>100</v>
      </c>
      <c r="BF36" s="159"/>
      <c r="BG36" s="153">
        <f t="shared" si="32"/>
        <v>0</v>
      </c>
      <c r="BH36" s="153">
        <f t="shared" si="33"/>
        <v>0</v>
      </c>
      <c r="BI36" s="153">
        <f t="shared" si="34"/>
        <v>0</v>
      </c>
      <c r="BJ36" s="188">
        <f t="shared" si="35"/>
        <v>100</v>
      </c>
      <c r="BK36" s="159"/>
      <c r="BL36" s="153">
        <f t="shared" si="36"/>
        <v>0</v>
      </c>
      <c r="BM36" s="153">
        <f t="shared" si="37"/>
        <v>0</v>
      </c>
      <c r="BN36" s="153">
        <f t="shared" si="38"/>
        <v>0</v>
      </c>
      <c r="BO36" s="188">
        <f t="shared" si="39"/>
        <v>100</v>
      </c>
      <c r="BP36" s="159"/>
      <c r="BQ36" s="153">
        <f t="shared" si="40"/>
        <v>0</v>
      </c>
      <c r="BR36" s="153">
        <f t="shared" si="41"/>
        <v>0</v>
      </c>
      <c r="BS36" s="153">
        <f t="shared" si="42"/>
        <v>0</v>
      </c>
    </row>
    <row r="37" spans="1:75" s="6" customFormat="1" ht="26.25" hidden="1" customHeight="1" outlineLevel="1" x14ac:dyDescent="0.4">
      <c r="A37" s="54"/>
      <c r="B37" s="32"/>
      <c r="C37" s="32"/>
      <c r="D37" s="46"/>
      <c r="E37" s="100">
        <v>1.5</v>
      </c>
      <c r="F37" s="101" t="s">
        <v>18</v>
      </c>
      <c r="G37" s="101">
        <v>28.5</v>
      </c>
      <c r="H37" s="33"/>
      <c r="I37" s="102">
        <f t="shared" si="49"/>
        <v>0</v>
      </c>
      <c r="J37" s="34"/>
      <c r="K37" s="55"/>
      <c r="L37" s="56"/>
      <c r="M37" s="57"/>
      <c r="N37" s="102">
        <f t="shared" si="3"/>
        <v>0</v>
      </c>
      <c r="O37" s="37"/>
      <c r="P37" s="103">
        <f t="shared" si="4"/>
        <v>0</v>
      </c>
      <c r="Q37" s="116">
        <f t="shared" si="5"/>
        <v>0</v>
      </c>
      <c r="R37" s="58"/>
      <c r="S37" s="58"/>
      <c r="T37" s="56"/>
      <c r="U37" s="56"/>
      <c r="V37" s="56"/>
      <c r="W37" s="56"/>
      <c r="X37" s="56"/>
      <c r="Y37" s="56"/>
      <c r="Z37" s="56"/>
      <c r="AA37" s="188">
        <f t="shared" si="7"/>
        <v>50</v>
      </c>
      <c r="AB37" s="159"/>
      <c r="AC37" s="153">
        <f t="shared" si="8"/>
        <v>0</v>
      </c>
      <c r="AD37" s="153">
        <f t="shared" si="9"/>
        <v>0</v>
      </c>
      <c r="AE37" s="153">
        <f t="shared" si="10"/>
        <v>0</v>
      </c>
      <c r="AF37" s="188">
        <f t="shared" si="11"/>
        <v>50</v>
      </c>
      <c r="AG37" s="159"/>
      <c r="AH37" s="153">
        <f t="shared" si="12"/>
        <v>0</v>
      </c>
      <c r="AI37" s="153">
        <f t="shared" si="13"/>
        <v>0</v>
      </c>
      <c r="AJ37" s="153">
        <f t="shared" si="14"/>
        <v>0</v>
      </c>
      <c r="AK37" s="188">
        <f t="shared" si="15"/>
        <v>50</v>
      </c>
      <c r="AL37" s="159"/>
      <c r="AM37" s="153">
        <f t="shared" si="16"/>
        <v>0</v>
      </c>
      <c r="AN37" s="153">
        <f t="shared" si="17"/>
        <v>0</v>
      </c>
      <c r="AO37" s="153">
        <f t="shared" si="18"/>
        <v>0</v>
      </c>
      <c r="AP37" s="188">
        <f t="shared" si="19"/>
        <v>50</v>
      </c>
      <c r="AQ37" s="159"/>
      <c r="AR37" s="153">
        <f t="shared" si="20"/>
        <v>0</v>
      </c>
      <c r="AS37" s="153">
        <f t="shared" si="21"/>
        <v>0</v>
      </c>
      <c r="AT37" s="153">
        <f t="shared" si="22"/>
        <v>0</v>
      </c>
      <c r="AU37" s="188">
        <f t="shared" si="23"/>
        <v>50</v>
      </c>
      <c r="AV37" s="159"/>
      <c r="AW37" s="153">
        <f t="shared" si="24"/>
        <v>0</v>
      </c>
      <c r="AX37" s="153">
        <f t="shared" si="25"/>
        <v>0</v>
      </c>
      <c r="AY37" s="153">
        <f t="shared" si="26"/>
        <v>0</v>
      </c>
      <c r="AZ37" s="188">
        <f t="shared" si="27"/>
        <v>50</v>
      </c>
      <c r="BA37" s="159"/>
      <c r="BB37" s="153">
        <f t="shared" si="28"/>
        <v>0</v>
      </c>
      <c r="BC37" s="153">
        <f t="shared" si="29"/>
        <v>0</v>
      </c>
      <c r="BD37" s="153">
        <f t="shared" si="30"/>
        <v>0</v>
      </c>
      <c r="BE37" s="188">
        <f t="shared" si="31"/>
        <v>50</v>
      </c>
      <c r="BF37" s="159"/>
      <c r="BG37" s="153">
        <f t="shared" si="32"/>
        <v>0</v>
      </c>
      <c r="BH37" s="153">
        <f t="shared" si="33"/>
        <v>0</v>
      </c>
      <c r="BI37" s="153">
        <f t="shared" si="34"/>
        <v>0</v>
      </c>
      <c r="BJ37" s="188">
        <f t="shared" si="35"/>
        <v>50</v>
      </c>
      <c r="BK37" s="159"/>
      <c r="BL37" s="153">
        <f t="shared" si="36"/>
        <v>0</v>
      </c>
      <c r="BM37" s="153">
        <f t="shared" si="37"/>
        <v>0</v>
      </c>
      <c r="BN37" s="153">
        <f t="shared" si="38"/>
        <v>0</v>
      </c>
      <c r="BO37" s="188">
        <f t="shared" si="39"/>
        <v>50</v>
      </c>
      <c r="BP37" s="159"/>
      <c r="BQ37" s="153">
        <f t="shared" si="40"/>
        <v>0</v>
      </c>
      <c r="BR37" s="153">
        <f t="shared" si="41"/>
        <v>0</v>
      </c>
      <c r="BS37" s="153">
        <f t="shared" si="42"/>
        <v>0</v>
      </c>
    </row>
    <row r="38" spans="1:75" s="6" customFormat="1" ht="26.25" hidden="1" customHeight="1" outlineLevel="1" x14ac:dyDescent="0.4">
      <c r="A38" s="54"/>
      <c r="B38" s="32"/>
      <c r="C38" s="32"/>
      <c r="D38" s="46"/>
      <c r="E38" s="100">
        <v>1.5</v>
      </c>
      <c r="F38" s="101" t="s">
        <v>9</v>
      </c>
      <c r="G38" s="101">
        <v>43.2</v>
      </c>
      <c r="H38" s="33"/>
      <c r="I38" s="102">
        <f t="shared" si="49"/>
        <v>0</v>
      </c>
      <c r="J38" s="34"/>
      <c r="K38" s="55"/>
      <c r="L38" s="56"/>
      <c r="M38" s="57"/>
      <c r="N38" s="102">
        <f t="shared" si="3"/>
        <v>0</v>
      </c>
      <c r="O38" s="37"/>
      <c r="P38" s="103">
        <f t="shared" si="4"/>
        <v>0</v>
      </c>
      <c r="Q38" s="116">
        <f t="shared" si="5"/>
        <v>0</v>
      </c>
      <c r="R38" s="58"/>
      <c r="S38" s="58"/>
      <c r="T38" s="56"/>
      <c r="U38" s="56"/>
      <c r="V38" s="56"/>
      <c r="W38" s="56"/>
      <c r="X38" s="56"/>
      <c r="Y38" s="56"/>
      <c r="Z38" s="56"/>
      <c r="AA38" s="188">
        <f t="shared" si="7"/>
        <v>106</v>
      </c>
      <c r="AB38" s="159"/>
      <c r="AC38" s="153">
        <f t="shared" si="8"/>
        <v>0</v>
      </c>
      <c r="AD38" s="153">
        <f t="shared" si="9"/>
        <v>0</v>
      </c>
      <c r="AE38" s="153">
        <f t="shared" si="10"/>
        <v>0</v>
      </c>
      <c r="AF38" s="188">
        <f t="shared" si="11"/>
        <v>106</v>
      </c>
      <c r="AG38" s="159"/>
      <c r="AH38" s="153">
        <f t="shared" si="12"/>
        <v>0</v>
      </c>
      <c r="AI38" s="153">
        <f t="shared" si="13"/>
        <v>0</v>
      </c>
      <c r="AJ38" s="153">
        <f t="shared" si="14"/>
        <v>0</v>
      </c>
      <c r="AK38" s="188">
        <f t="shared" si="15"/>
        <v>106</v>
      </c>
      <c r="AL38" s="159"/>
      <c r="AM38" s="153">
        <f t="shared" si="16"/>
        <v>0</v>
      </c>
      <c r="AN38" s="153">
        <f t="shared" si="17"/>
        <v>0</v>
      </c>
      <c r="AO38" s="153">
        <f t="shared" si="18"/>
        <v>0</v>
      </c>
      <c r="AP38" s="188">
        <f t="shared" si="19"/>
        <v>106</v>
      </c>
      <c r="AQ38" s="159"/>
      <c r="AR38" s="153">
        <f t="shared" si="20"/>
        <v>0</v>
      </c>
      <c r="AS38" s="153">
        <f t="shared" si="21"/>
        <v>0</v>
      </c>
      <c r="AT38" s="153">
        <f t="shared" si="22"/>
        <v>0</v>
      </c>
      <c r="AU38" s="188">
        <f t="shared" si="23"/>
        <v>106</v>
      </c>
      <c r="AV38" s="159"/>
      <c r="AW38" s="153">
        <f t="shared" si="24"/>
        <v>0</v>
      </c>
      <c r="AX38" s="153">
        <f t="shared" si="25"/>
        <v>0</v>
      </c>
      <c r="AY38" s="153">
        <f t="shared" si="26"/>
        <v>0</v>
      </c>
      <c r="AZ38" s="188">
        <f t="shared" si="27"/>
        <v>106</v>
      </c>
      <c r="BA38" s="159"/>
      <c r="BB38" s="153">
        <f t="shared" si="28"/>
        <v>0</v>
      </c>
      <c r="BC38" s="153">
        <f t="shared" si="29"/>
        <v>0</v>
      </c>
      <c r="BD38" s="153">
        <f t="shared" si="30"/>
        <v>0</v>
      </c>
      <c r="BE38" s="188">
        <f t="shared" si="31"/>
        <v>106</v>
      </c>
      <c r="BF38" s="159"/>
      <c r="BG38" s="153">
        <f t="shared" si="32"/>
        <v>0</v>
      </c>
      <c r="BH38" s="153">
        <f t="shared" si="33"/>
        <v>0</v>
      </c>
      <c r="BI38" s="153">
        <f t="shared" si="34"/>
        <v>0</v>
      </c>
      <c r="BJ38" s="188">
        <f t="shared" si="35"/>
        <v>106</v>
      </c>
      <c r="BK38" s="159"/>
      <c r="BL38" s="153">
        <f t="shared" si="36"/>
        <v>0</v>
      </c>
      <c r="BM38" s="153">
        <f t="shared" si="37"/>
        <v>0</v>
      </c>
      <c r="BN38" s="153">
        <f t="shared" si="38"/>
        <v>0</v>
      </c>
      <c r="BO38" s="188">
        <f t="shared" si="39"/>
        <v>106</v>
      </c>
      <c r="BP38" s="159"/>
      <c r="BQ38" s="153">
        <f t="shared" si="40"/>
        <v>0</v>
      </c>
      <c r="BR38" s="153">
        <f t="shared" si="41"/>
        <v>0</v>
      </c>
      <c r="BS38" s="153">
        <f t="shared" si="42"/>
        <v>0</v>
      </c>
    </row>
    <row r="39" spans="1:75" s="6" customFormat="1" ht="26.25" hidden="1" customHeight="1" outlineLevel="1" x14ac:dyDescent="0.4">
      <c r="A39" s="54"/>
      <c r="B39" s="32"/>
      <c r="C39" s="32"/>
      <c r="D39" s="46"/>
      <c r="E39" s="100">
        <v>1.7</v>
      </c>
      <c r="F39" s="101" t="s">
        <v>7</v>
      </c>
      <c r="G39" s="101">
        <v>57.1</v>
      </c>
      <c r="H39" s="33"/>
      <c r="I39" s="102">
        <f t="shared" si="49"/>
        <v>0</v>
      </c>
      <c r="J39" s="34"/>
      <c r="K39" s="55"/>
      <c r="L39" s="56"/>
      <c r="M39" s="57"/>
      <c r="N39" s="102">
        <f t="shared" si="3"/>
        <v>0</v>
      </c>
      <c r="O39" s="37"/>
      <c r="P39" s="103">
        <f t="shared" si="4"/>
        <v>0</v>
      </c>
      <c r="Q39" s="116">
        <f t="shared" si="5"/>
        <v>0</v>
      </c>
      <c r="R39" s="58"/>
      <c r="S39" s="58"/>
      <c r="T39" s="56"/>
      <c r="U39" s="56"/>
      <c r="V39" s="56"/>
      <c r="W39" s="56"/>
      <c r="X39" s="56"/>
      <c r="Y39" s="56"/>
      <c r="Z39" s="56"/>
      <c r="AA39" s="188">
        <f t="shared" si="7"/>
        <v>100</v>
      </c>
      <c r="AB39" s="159"/>
      <c r="AC39" s="153">
        <f t="shared" si="8"/>
        <v>0</v>
      </c>
      <c r="AD39" s="153">
        <f t="shared" si="9"/>
        <v>0</v>
      </c>
      <c r="AE39" s="153">
        <f t="shared" si="10"/>
        <v>0</v>
      </c>
      <c r="AF39" s="188">
        <f t="shared" si="11"/>
        <v>100</v>
      </c>
      <c r="AG39" s="159"/>
      <c r="AH39" s="153">
        <f t="shared" si="12"/>
        <v>0</v>
      </c>
      <c r="AI39" s="153">
        <f t="shared" si="13"/>
        <v>0</v>
      </c>
      <c r="AJ39" s="153">
        <f t="shared" si="14"/>
        <v>0</v>
      </c>
      <c r="AK39" s="188">
        <f t="shared" si="15"/>
        <v>100</v>
      </c>
      <c r="AL39" s="159"/>
      <c r="AM39" s="153">
        <f t="shared" si="16"/>
        <v>0</v>
      </c>
      <c r="AN39" s="153">
        <f t="shared" si="17"/>
        <v>0</v>
      </c>
      <c r="AO39" s="153">
        <f t="shared" si="18"/>
        <v>0</v>
      </c>
      <c r="AP39" s="188">
        <f t="shared" si="19"/>
        <v>100</v>
      </c>
      <c r="AQ39" s="159"/>
      <c r="AR39" s="153">
        <f t="shared" si="20"/>
        <v>0</v>
      </c>
      <c r="AS39" s="153">
        <f t="shared" si="21"/>
        <v>0</v>
      </c>
      <c r="AT39" s="153">
        <f t="shared" si="22"/>
        <v>0</v>
      </c>
      <c r="AU39" s="188">
        <f t="shared" si="23"/>
        <v>100</v>
      </c>
      <c r="AV39" s="159"/>
      <c r="AW39" s="153">
        <f t="shared" si="24"/>
        <v>0</v>
      </c>
      <c r="AX39" s="153">
        <f t="shared" si="25"/>
        <v>0</v>
      </c>
      <c r="AY39" s="153">
        <f t="shared" si="26"/>
        <v>0</v>
      </c>
      <c r="AZ39" s="188">
        <f t="shared" si="27"/>
        <v>100</v>
      </c>
      <c r="BA39" s="159"/>
      <c r="BB39" s="153">
        <f t="shared" si="28"/>
        <v>0</v>
      </c>
      <c r="BC39" s="153">
        <f t="shared" si="29"/>
        <v>0</v>
      </c>
      <c r="BD39" s="153">
        <f t="shared" si="30"/>
        <v>0</v>
      </c>
      <c r="BE39" s="188">
        <f t="shared" si="31"/>
        <v>100</v>
      </c>
      <c r="BF39" s="159"/>
      <c r="BG39" s="153">
        <f t="shared" si="32"/>
        <v>0</v>
      </c>
      <c r="BH39" s="153">
        <f t="shared" si="33"/>
        <v>0</v>
      </c>
      <c r="BI39" s="153">
        <f t="shared" si="34"/>
        <v>0</v>
      </c>
      <c r="BJ39" s="188">
        <f t="shared" si="35"/>
        <v>100</v>
      </c>
      <c r="BK39" s="159"/>
      <c r="BL39" s="153">
        <f t="shared" si="36"/>
        <v>0</v>
      </c>
      <c r="BM39" s="153">
        <f t="shared" si="37"/>
        <v>0</v>
      </c>
      <c r="BN39" s="153">
        <f t="shared" si="38"/>
        <v>0</v>
      </c>
      <c r="BO39" s="188">
        <f t="shared" si="39"/>
        <v>100</v>
      </c>
      <c r="BP39" s="159"/>
      <c r="BQ39" s="153">
        <f t="shared" si="40"/>
        <v>0</v>
      </c>
      <c r="BR39" s="153">
        <f t="shared" si="41"/>
        <v>0</v>
      </c>
      <c r="BS39" s="153">
        <f t="shared" si="42"/>
        <v>0</v>
      </c>
    </row>
    <row r="40" spans="1:75" s="6" customFormat="1" ht="26.25" hidden="1" customHeight="1" outlineLevel="1" x14ac:dyDescent="0.4">
      <c r="A40" s="54"/>
      <c r="B40" s="32"/>
      <c r="C40" s="32"/>
      <c r="D40" s="46"/>
      <c r="E40" s="100">
        <v>1.7</v>
      </c>
      <c r="F40" s="101" t="s">
        <v>17</v>
      </c>
      <c r="G40" s="101">
        <v>74.8</v>
      </c>
      <c r="H40" s="33"/>
      <c r="I40" s="102">
        <f t="shared" si="49"/>
        <v>0</v>
      </c>
      <c r="J40" s="34"/>
      <c r="K40" s="55"/>
      <c r="L40" s="56"/>
      <c r="M40" s="57"/>
      <c r="N40" s="102">
        <f t="shared" si="3"/>
        <v>0</v>
      </c>
      <c r="O40" s="37"/>
      <c r="P40" s="103">
        <f t="shared" si="4"/>
        <v>0</v>
      </c>
      <c r="Q40" s="116">
        <f t="shared" si="5"/>
        <v>0</v>
      </c>
      <c r="R40" s="58"/>
      <c r="S40" s="58"/>
      <c r="T40" s="56"/>
      <c r="U40" s="56"/>
      <c r="V40" s="56"/>
      <c r="W40" s="56"/>
      <c r="X40" s="56"/>
      <c r="Y40" s="56"/>
      <c r="Z40" s="56"/>
      <c r="AA40" s="188">
        <f t="shared" si="7"/>
        <v>70</v>
      </c>
      <c r="AB40" s="159"/>
      <c r="AC40" s="153">
        <f t="shared" si="8"/>
        <v>0</v>
      </c>
      <c r="AD40" s="153">
        <f t="shared" si="9"/>
        <v>0</v>
      </c>
      <c r="AE40" s="153">
        <f t="shared" si="10"/>
        <v>0</v>
      </c>
      <c r="AF40" s="188">
        <f t="shared" si="11"/>
        <v>70</v>
      </c>
      <c r="AG40" s="159"/>
      <c r="AH40" s="153">
        <f t="shared" si="12"/>
        <v>0</v>
      </c>
      <c r="AI40" s="153">
        <f t="shared" si="13"/>
        <v>0</v>
      </c>
      <c r="AJ40" s="153">
        <f t="shared" si="14"/>
        <v>0</v>
      </c>
      <c r="AK40" s="188">
        <f t="shared" si="15"/>
        <v>70</v>
      </c>
      <c r="AL40" s="159"/>
      <c r="AM40" s="153">
        <f t="shared" si="16"/>
        <v>0</v>
      </c>
      <c r="AN40" s="153">
        <f t="shared" si="17"/>
        <v>0</v>
      </c>
      <c r="AO40" s="153">
        <f t="shared" si="18"/>
        <v>0</v>
      </c>
      <c r="AP40" s="188">
        <f t="shared" si="19"/>
        <v>70</v>
      </c>
      <c r="AQ40" s="159"/>
      <c r="AR40" s="153">
        <f t="shared" si="20"/>
        <v>0</v>
      </c>
      <c r="AS40" s="153">
        <f t="shared" si="21"/>
        <v>0</v>
      </c>
      <c r="AT40" s="153">
        <f t="shared" si="22"/>
        <v>0</v>
      </c>
      <c r="AU40" s="188">
        <f t="shared" si="23"/>
        <v>70</v>
      </c>
      <c r="AV40" s="159"/>
      <c r="AW40" s="153">
        <f t="shared" si="24"/>
        <v>0</v>
      </c>
      <c r="AX40" s="153">
        <f t="shared" si="25"/>
        <v>0</v>
      </c>
      <c r="AY40" s="153">
        <f t="shared" si="26"/>
        <v>0</v>
      </c>
      <c r="AZ40" s="188">
        <f t="shared" si="27"/>
        <v>70</v>
      </c>
      <c r="BA40" s="159"/>
      <c r="BB40" s="153">
        <f t="shared" si="28"/>
        <v>0</v>
      </c>
      <c r="BC40" s="153">
        <f t="shared" si="29"/>
        <v>0</v>
      </c>
      <c r="BD40" s="153">
        <f t="shared" si="30"/>
        <v>0</v>
      </c>
      <c r="BE40" s="188">
        <f t="shared" si="31"/>
        <v>70</v>
      </c>
      <c r="BF40" s="159"/>
      <c r="BG40" s="153">
        <f t="shared" si="32"/>
        <v>0</v>
      </c>
      <c r="BH40" s="153">
        <f t="shared" si="33"/>
        <v>0</v>
      </c>
      <c r="BI40" s="153">
        <f t="shared" si="34"/>
        <v>0</v>
      </c>
      <c r="BJ40" s="188">
        <f t="shared" si="35"/>
        <v>70</v>
      </c>
      <c r="BK40" s="159"/>
      <c r="BL40" s="153">
        <f t="shared" si="36"/>
        <v>0</v>
      </c>
      <c r="BM40" s="153">
        <f t="shared" si="37"/>
        <v>0</v>
      </c>
      <c r="BN40" s="153">
        <f t="shared" si="38"/>
        <v>0</v>
      </c>
      <c r="BO40" s="188">
        <f t="shared" si="39"/>
        <v>70</v>
      </c>
      <c r="BP40" s="159"/>
      <c r="BQ40" s="153">
        <f t="shared" si="40"/>
        <v>0</v>
      </c>
      <c r="BR40" s="153">
        <f t="shared" si="41"/>
        <v>0</v>
      </c>
      <c r="BS40" s="153">
        <f t="shared" si="42"/>
        <v>0</v>
      </c>
    </row>
    <row r="41" spans="1:75" s="6" customFormat="1" ht="26.25" hidden="1" customHeight="1" outlineLevel="1" x14ac:dyDescent="0.4">
      <c r="A41" s="54"/>
      <c r="B41" s="32"/>
      <c r="C41" s="32"/>
      <c r="D41" s="46"/>
      <c r="E41" s="100">
        <v>1.5</v>
      </c>
      <c r="F41" s="101" t="s">
        <v>7</v>
      </c>
      <c r="G41" s="101">
        <v>40.799999999999997</v>
      </c>
      <c r="H41" s="33"/>
      <c r="I41" s="102">
        <f t="shared" si="49"/>
        <v>0</v>
      </c>
      <c r="J41" s="34"/>
      <c r="K41" s="55"/>
      <c r="L41" s="56"/>
      <c r="M41" s="57"/>
      <c r="N41" s="102">
        <f t="shared" si="3"/>
        <v>0</v>
      </c>
      <c r="O41" s="37"/>
      <c r="P41" s="103">
        <f t="shared" si="4"/>
        <v>0</v>
      </c>
      <c r="Q41" s="116">
        <f t="shared" si="5"/>
        <v>0</v>
      </c>
      <c r="R41" s="58"/>
      <c r="S41" s="58"/>
      <c r="T41" s="56"/>
      <c r="U41" s="56"/>
      <c r="V41" s="56"/>
      <c r="W41" s="56"/>
      <c r="X41" s="56"/>
      <c r="Y41" s="56"/>
      <c r="Z41" s="56"/>
      <c r="AA41" s="188">
        <f t="shared" si="7"/>
        <v>100</v>
      </c>
      <c r="AB41" s="159"/>
      <c r="AC41" s="153">
        <f t="shared" si="8"/>
        <v>0</v>
      </c>
      <c r="AD41" s="153">
        <f t="shared" si="9"/>
        <v>0</v>
      </c>
      <c r="AE41" s="153">
        <f t="shared" si="10"/>
        <v>0</v>
      </c>
      <c r="AF41" s="188">
        <f t="shared" si="11"/>
        <v>100</v>
      </c>
      <c r="AG41" s="159"/>
      <c r="AH41" s="153">
        <f t="shared" si="12"/>
        <v>0</v>
      </c>
      <c r="AI41" s="153">
        <f t="shared" si="13"/>
        <v>0</v>
      </c>
      <c r="AJ41" s="153">
        <f t="shared" si="14"/>
        <v>0</v>
      </c>
      <c r="AK41" s="188">
        <f t="shared" si="15"/>
        <v>100</v>
      </c>
      <c r="AL41" s="159"/>
      <c r="AM41" s="153">
        <f t="shared" si="16"/>
        <v>0</v>
      </c>
      <c r="AN41" s="153">
        <f t="shared" si="17"/>
        <v>0</v>
      </c>
      <c r="AO41" s="153">
        <f t="shared" si="18"/>
        <v>0</v>
      </c>
      <c r="AP41" s="188">
        <f t="shared" si="19"/>
        <v>100</v>
      </c>
      <c r="AQ41" s="159"/>
      <c r="AR41" s="153">
        <f t="shared" si="20"/>
        <v>0</v>
      </c>
      <c r="AS41" s="153">
        <f t="shared" si="21"/>
        <v>0</v>
      </c>
      <c r="AT41" s="153">
        <f t="shared" si="22"/>
        <v>0</v>
      </c>
      <c r="AU41" s="188">
        <f t="shared" si="23"/>
        <v>100</v>
      </c>
      <c r="AV41" s="159"/>
      <c r="AW41" s="153">
        <f t="shared" si="24"/>
        <v>0</v>
      </c>
      <c r="AX41" s="153">
        <f t="shared" si="25"/>
        <v>0</v>
      </c>
      <c r="AY41" s="153">
        <f t="shared" si="26"/>
        <v>0</v>
      </c>
      <c r="AZ41" s="188">
        <f t="shared" si="27"/>
        <v>100</v>
      </c>
      <c r="BA41" s="159"/>
      <c r="BB41" s="153">
        <f t="shared" si="28"/>
        <v>0</v>
      </c>
      <c r="BC41" s="153">
        <f t="shared" si="29"/>
        <v>0</v>
      </c>
      <c r="BD41" s="153">
        <f t="shared" si="30"/>
        <v>0</v>
      </c>
      <c r="BE41" s="188">
        <f t="shared" si="31"/>
        <v>100</v>
      </c>
      <c r="BF41" s="159"/>
      <c r="BG41" s="153">
        <f t="shared" si="32"/>
        <v>0</v>
      </c>
      <c r="BH41" s="153">
        <f t="shared" si="33"/>
        <v>0</v>
      </c>
      <c r="BI41" s="153">
        <f t="shared" si="34"/>
        <v>0</v>
      </c>
      <c r="BJ41" s="188">
        <f t="shared" si="35"/>
        <v>100</v>
      </c>
      <c r="BK41" s="159"/>
      <c r="BL41" s="153">
        <f t="shared" si="36"/>
        <v>0</v>
      </c>
      <c r="BM41" s="153">
        <f t="shared" si="37"/>
        <v>0</v>
      </c>
      <c r="BN41" s="153">
        <f t="shared" si="38"/>
        <v>0</v>
      </c>
      <c r="BO41" s="188">
        <f t="shared" si="39"/>
        <v>100</v>
      </c>
      <c r="BP41" s="159"/>
      <c r="BQ41" s="153">
        <f t="shared" si="40"/>
        <v>0</v>
      </c>
      <c r="BR41" s="153">
        <f t="shared" si="41"/>
        <v>0</v>
      </c>
      <c r="BS41" s="153">
        <f t="shared" si="42"/>
        <v>0</v>
      </c>
    </row>
    <row r="42" spans="1:75" s="6" customFormat="1" ht="26.25" hidden="1" customHeight="1" outlineLevel="1" x14ac:dyDescent="0.4">
      <c r="A42" s="54"/>
      <c r="B42" s="32"/>
      <c r="C42" s="32"/>
      <c r="D42" s="46"/>
      <c r="E42" s="100">
        <v>1.7</v>
      </c>
      <c r="F42" s="101" t="s">
        <v>17</v>
      </c>
      <c r="G42" s="101">
        <v>74.8</v>
      </c>
      <c r="H42" s="33"/>
      <c r="I42" s="102">
        <f t="shared" si="49"/>
        <v>0</v>
      </c>
      <c r="J42" s="34"/>
      <c r="K42" s="55"/>
      <c r="L42" s="56"/>
      <c r="M42" s="57"/>
      <c r="N42" s="102">
        <f t="shared" si="3"/>
        <v>0</v>
      </c>
      <c r="O42" s="37"/>
      <c r="P42" s="103">
        <f t="shared" si="4"/>
        <v>0</v>
      </c>
      <c r="Q42" s="116">
        <f t="shared" si="5"/>
        <v>0</v>
      </c>
      <c r="R42" s="58"/>
      <c r="S42" s="58"/>
      <c r="T42" s="56"/>
      <c r="U42" s="56"/>
      <c r="V42" s="56"/>
      <c r="W42" s="56"/>
      <c r="X42" s="56"/>
      <c r="Y42" s="56"/>
      <c r="Z42" s="56"/>
      <c r="AA42" s="188">
        <f t="shared" si="7"/>
        <v>70</v>
      </c>
      <c r="AB42" s="159"/>
      <c r="AC42" s="153">
        <f t="shared" si="8"/>
        <v>0</v>
      </c>
      <c r="AD42" s="153">
        <f t="shared" si="9"/>
        <v>0</v>
      </c>
      <c r="AE42" s="153">
        <f t="shared" si="10"/>
        <v>0</v>
      </c>
      <c r="AF42" s="188">
        <f t="shared" si="11"/>
        <v>70</v>
      </c>
      <c r="AG42" s="159"/>
      <c r="AH42" s="153">
        <f t="shared" si="12"/>
        <v>0</v>
      </c>
      <c r="AI42" s="153">
        <f t="shared" si="13"/>
        <v>0</v>
      </c>
      <c r="AJ42" s="153">
        <f t="shared" si="14"/>
        <v>0</v>
      </c>
      <c r="AK42" s="188">
        <f t="shared" si="15"/>
        <v>70</v>
      </c>
      <c r="AL42" s="159"/>
      <c r="AM42" s="153">
        <f t="shared" si="16"/>
        <v>0</v>
      </c>
      <c r="AN42" s="153">
        <f t="shared" si="17"/>
        <v>0</v>
      </c>
      <c r="AO42" s="153">
        <f t="shared" si="18"/>
        <v>0</v>
      </c>
      <c r="AP42" s="188">
        <f t="shared" si="19"/>
        <v>70</v>
      </c>
      <c r="AQ42" s="159"/>
      <c r="AR42" s="153">
        <f t="shared" si="20"/>
        <v>0</v>
      </c>
      <c r="AS42" s="153">
        <f t="shared" si="21"/>
        <v>0</v>
      </c>
      <c r="AT42" s="153">
        <f t="shared" si="22"/>
        <v>0</v>
      </c>
      <c r="AU42" s="188">
        <f t="shared" si="23"/>
        <v>70</v>
      </c>
      <c r="AV42" s="159"/>
      <c r="AW42" s="153">
        <f t="shared" si="24"/>
        <v>0</v>
      </c>
      <c r="AX42" s="153">
        <f t="shared" si="25"/>
        <v>0</v>
      </c>
      <c r="AY42" s="153">
        <f t="shared" si="26"/>
        <v>0</v>
      </c>
      <c r="AZ42" s="188">
        <f t="shared" si="27"/>
        <v>70</v>
      </c>
      <c r="BA42" s="159"/>
      <c r="BB42" s="153">
        <f t="shared" si="28"/>
        <v>0</v>
      </c>
      <c r="BC42" s="153">
        <f t="shared" si="29"/>
        <v>0</v>
      </c>
      <c r="BD42" s="153">
        <f t="shared" si="30"/>
        <v>0</v>
      </c>
      <c r="BE42" s="188">
        <f t="shared" si="31"/>
        <v>70</v>
      </c>
      <c r="BF42" s="159"/>
      <c r="BG42" s="153">
        <f t="shared" si="32"/>
        <v>0</v>
      </c>
      <c r="BH42" s="153">
        <f t="shared" si="33"/>
        <v>0</v>
      </c>
      <c r="BI42" s="153">
        <f t="shared" si="34"/>
        <v>0</v>
      </c>
      <c r="BJ42" s="188">
        <f t="shared" si="35"/>
        <v>70</v>
      </c>
      <c r="BK42" s="159"/>
      <c r="BL42" s="153">
        <f t="shared" si="36"/>
        <v>0</v>
      </c>
      <c r="BM42" s="153">
        <f t="shared" si="37"/>
        <v>0</v>
      </c>
      <c r="BN42" s="153">
        <f t="shared" si="38"/>
        <v>0</v>
      </c>
      <c r="BO42" s="188">
        <f t="shared" si="39"/>
        <v>70</v>
      </c>
      <c r="BP42" s="159"/>
      <c r="BQ42" s="153">
        <f t="shared" si="40"/>
        <v>0</v>
      </c>
      <c r="BR42" s="153">
        <f t="shared" si="41"/>
        <v>0</v>
      </c>
      <c r="BS42" s="153">
        <f t="shared" si="42"/>
        <v>0</v>
      </c>
    </row>
    <row r="43" spans="1:75" s="6" customFormat="1" ht="26.25" hidden="1" customHeight="1" outlineLevel="1" x14ac:dyDescent="0.4">
      <c r="A43" s="54"/>
      <c r="B43" s="32"/>
      <c r="C43" s="32"/>
      <c r="D43" s="46"/>
      <c r="E43" s="100">
        <v>1.7</v>
      </c>
      <c r="F43" s="101" t="s">
        <v>17</v>
      </c>
      <c r="G43" s="101">
        <v>74.8</v>
      </c>
      <c r="H43" s="33"/>
      <c r="I43" s="102">
        <f t="shared" si="49"/>
        <v>0</v>
      </c>
      <c r="J43" s="34"/>
      <c r="K43" s="55"/>
      <c r="L43" s="56"/>
      <c r="M43" s="57"/>
      <c r="N43" s="102">
        <f t="shared" si="3"/>
        <v>0</v>
      </c>
      <c r="O43" s="37"/>
      <c r="P43" s="103">
        <f t="shared" si="4"/>
        <v>0</v>
      </c>
      <c r="Q43" s="116">
        <f t="shared" si="5"/>
        <v>0</v>
      </c>
      <c r="R43" s="58"/>
      <c r="S43" s="58"/>
      <c r="T43" s="56"/>
      <c r="U43" s="56"/>
      <c r="V43" s="56"/>
      <c r="W43" s="56"/>
      <c r="X43" s="56"/>
      <c r="Y43" s="56"/>
      <c r="Z43" s="56"/>
      <c r="AA43" s="188">
        <f t="shared" si="7"/>
        <v>70</v>
      </c>
      <c r="AB43" s="159"/>
      <c r="AC43" s="153">
        <f t="shared" si="8"/>
        <v>0</v>
      </c>
      <c r="AD43" s="153">
        <f t="shared" si="9"/>
        <v>0</v>
      </c>
      <c r="AE43" s="153">
        <f t="shared" si="10"/>
        <v>0</v>
      </c>
      <c r="AF43" s="188">
        <f t="shared" si="11"/>
        <v>70</v>
      </c>
      <c r="AG43" s="159"/>
      <c r="AH43" s="153">
        <f t="shared" si="12"/>
        <v>0</v>
      </c>
      <c r="AI43" s="153">
        <f t="shared" si="13"/>
        <v>0</v>
      </c>
      <c r="AJ43" s="153">
        <f t="shared" si="14"/>
        <v>0</v>
      </c>
      <c r="AK43" s="188">
        <f t="shared" si="15"/>
        <v>70</v>
      </c>
      <c r="AL43" s="159"/>
      <c r="AM43" s="153">
        <f t="shared" si="16"/>
        <v>0</v>
      </c>
      <c r="AN43" s="153">
        <f t="shared" si="17"/>
        <v>0</v>
      </c>
      <c r="AO43" s="153">
        <f t="shared" si="18"/>
        <v>0</v>
      </c>
      <c r="AP43" s="188">
        <f t="shared" si="19"/>
        <v>70</v>
      </c>
      <c r="AQ43" s="159"/>
      <c r="AR43" s="153">
        <f t="shared" si="20"/>
        <v>0</v>
      </c>
      <c r="AS43" s="153">
        <f t="shared" si="21"/>
        <v>0</v>
      </c>
      <c r="AT43" s="153">
        <f t="shared" si="22"/>
        <v>0</v>
      </c>
      <c r="AU43" s="188">
        <f t="shared" si="23"/>
        <v>70</v>
      </c>
      <c r="AV43" s="159"/>
      <c r="AW43" s="153">
        <f t="shared" si="24"/>
        <v>0</v>
      </c>
      <c r="AX43" s="153">
        <f t="shared" si="25"/>
        <v>0</v>
      </c>
      <c r="AY43" s="153">
        <f t="shared" si="26"/>
        <v>0</v>
      </c>
      <c r="AZ43" s="188">
        <f t="shared" si="27"/>
        <v>70</v>
      </c>
      <c r="BA43" s="159"/>
      <c r="BB43" s="153">
        <f t="shared" si="28"/>
        <v>0</v>
      </c>
      <c r="BC43" s="153">
        <f t="shared" si="29"/>
        <v>0</v>
      </c>
      <c r="BD43" s="153">
        <f t="shared" si="30"/>
        <v>0</v>
      </c>
      <c r="BE43" s="188">
        <f t="shared" si="31"/>
        <v>70</v>
      </c>
      <c r="BF43" s="159"/>
      <c r="BG43" s="153">
        <f t="shared" si="32"/>
        <v>0</v>
      </c>
      <c r="BH43" s="153">
        <f t="shared" si="33"/>
        <v>0</v>
      </c>
      <c r="BI43" s="153">
        <f t="shared" si="34"/>
        <v>0</v>
      </c>
      <c r="BJ43" s="188">
        <f t="shared" si="35"/>
        <v>70</v>
      </c>
      <c r="BK43" s="159"/>
      <c r="BL43" s="153">
        <f t="shared" si="36"/>
        <v>0</v>
      </c>
      <c r="BM43" s="153">
        <f t="shared" si="37"/>
        <v>0</v>
      </c>
      <c r="BN43" s="153">
        <f t="shared" si="38"/>
        <v>0</v>
      </c>
      <c r="BO43" s="188">
        <f t="shared" si="39"/>
        <v>70</v>
      </c>
      <c r="BP43" s="159"/>
      <c r="BQ43" s="153">
        <f t="shared" si="40"/>
        <v>0</v>
      </c>
      <c r="BR43" s="153">
        <f t="shared" si="41"/>
        <v>0</v>
      </c>
      <c r="BS43" s="153">
        <f t="shared" si="42"/>
        <v>0</v>
      </c>
    </row>
    <row r="44" spans="1:75" s="6" customFormat="1" ht="26.25" hidden="1" customHeight="1" outlineLevel="1" x14ac:dyDescent="0.4">
      <c r="A44" s="54"/>
      <c r="B44" s="32"/>
      <c r="C44" s="32"/>
      <c r="D44" s="46"/>
      <c r="E44" s="100">
        <v>1.5</v>
      </c>
      <c r="F44" s="101" t="s">
        <v>7</v>
      </c>
      <c r="G44" s="101">
        <v>40.799999999999997</v>
      </c>
      <c r="H44" s="33"/>
      <c r="I44" s="102">
        <f t="shared" si="49"/>
        <v>0</v>
      </c>
      <c r="J44" s="34"/>
      <c r="K44" s="35"/>
      <c r="L44" s="33"/>
      <c r="M44" s="44"/>
      <c r="N44" s="102">
        <f t="shared" si="3"/>
        <v>0</v>
      </c>
      <c r="O44" s="37"/>
      <c r="P44" s="103">
        <f t="shared" si="4"/>
        <v>0</v>
      </c>
      <c r="Q44" s="116">
        <f t="shared" si="5"/>
        <v>0</v>
      </c>
      <c r="R44" s="38"/>
      <c r="S44" s="38"/>
      <c r="T44" s="33"/>
      <c r="U44" s="33"/>
      <c r="V44" s="33"/>
      <c r="W44" s="33"/>
      <c r="X44" s="33"/>
      <c r="Y44" s="33"/>
      <c r="Z44" s="33"/>
      <c r="AA44" s="188">
        <f t="shared" si="7"/>
        <v>100</v>
      </c>
      <c r="AB44" s="159"/>
      <c r="AC44" s="153">
        <f t="shared" si="8"/>
        <v>0</v>
      </c>
      <c r="AD44" s="153">
        <f t="shared" si="9"/>
        <v>0</v>
      </c>
      <c r="AE44" s="153">
        <f t="shared" si="10"/>
        <v>0</v>
      </c>
      <c r="AF44" s="188">
        <f t="shared" si="11"/>
        <v>100</v>
      </c>
      <c r="AG44" s="159"/>
      <c r="AH44" s="153">
        <f t="shared" si="12"/>
        <v>0</v>
      </c>
      <c r="AI44" s="153">
        <f t="shared" si="13"/>
        <v>0</v>
      </c>
      <c r="AJ44" s="153">
        <f t="shared" si="14"/>
        <v>0</v>
      </c>
      <c r="AK44" s="188">
        <f t="shared" si="15"/>
        <v>100</v>
      </c>
      <c r="AL44" s="159"/>
      <c r="AM44" s="153">
        <f t="shared" si="16"/>
        <v>0</v>
      </c>
      <c r="AN44" s="153">
        <f t="shared" si="17"/>
        <v>0</v>
      </c>
      <c r="AO44" s="153">
        <f t="shared" si="18"/>
        <v>0</v>
      </c>
      <c r="AP44" s="188">
        <f t="shared" si="19"/>
        <v>100</v>
      </c>
      <c r="AQ44" s="159"/>
      <c r="AR44" s="153">
        <f t="shared" si="20"/>
        <v>0</v>
      </c>
      <c r="AS44" s="153">
        <f t="shared" si="21"/>
        <v>0</v>
      </c>
      <c r="AT44" s="153">
        <f t="shared" si="22"/>
        <v>0</v>
      </c>
      <c r="AU44" s="188">
        <f t="shared" si="23"/>
        <v>100</v>
      </c>
      <c r="AV44" s="159"/>
      <c r="AW44" s="153">
        <f t="shared" si="24"/>
        <v>0</v>
      </c>
      <c r="AX44" s="153">
        <f t="shared" si="25"/>
        <v>0</v>
      </c>
      <c r="AY44" s="153">
        <f t="shared" si="26"/>
        <v>0</v>
      </c>
      <c r="AZ44" s="188">
        <f t="shared" si="27"/>
        <v>100</v>
      </c>
      <c r="BA44" s="159"/>
      <c r="BB44" s="153">
        <f t="shared" si="28"/>
        <v>0</v>
      </c>
      <c r="BC44" s="153">
        <f t="shared" si="29"/>
        <v>0</v>
      </c>
      <c r="BD44" s="153">
        <f t="shared" si="30"/>
        <v>0</v>
      </c>
      <c r="BE44" s="188">
        <f t="shared" si="31"/>
        <v>100</v>
      </c>
      <c r="BF44" s="159"/>
      <c r="BG44" s="153">
        <f t="shared" si="32"/>
        <v>0</v>
      </c>
      <c r="BH44" s="153">
        <f t="shared" si="33"/>
        <v>0</v>
      </c>
      <c r="BI44" s="153">
        <f t="shared" si="34"/>
        <v>0</v>
      </c>
      <c r="BJ44" s="188">
        <f t="shared" si="35"/>
        <v>100</v>
      </c>
      <c r="BK44" s="159"/>
      <c r="BL44" s="153">
        <f t="shared" si="36"/>
        <v>0</v>
      </c>
      <c r="BM44" s="153">
        <f t="shared" si="37"/>
        <v>0</v>
      </c>
      <c r="BN44" s="153">
        <f t="shared" si="38"/>
        <v>0</v>
      </c>
      <c r="BO44" s="188">
        <f t="shared" si="39"/>
        <v>100</v>
      </c>
      <c r="BP44" s="159"/>
      <c r="BQ44" s="153">
        <f t="shared" si="40"/>
        <v>0</v>
      </c>
      <c r="BR44" s="153">
        <f t="shared" si="41"/>
        <v>0</v>
      </c>
      <c r="BS44" s="153">
        <f t="shared" si="42"/>
        <v>0</v>
      </c>
    </row>
    <row r="45" spans="1:75" s="6" customFormat="1" ht="26.25" hidden="1" customHeight="1" outlineLevel="1" x14ac:dyDescent="0.4">
      <c r="A45" s="54"/>
      <c r="B45" s="32"/>
      <c r="C45" s="32"/>
      <c r="D45" s="46"/>
      <c r="E45" s="100">
        <v>1.5</v>
      </c>
      <c r="F45" s="101" t="s">
        <v>18</v>
      </c>
      <c r="G45" s="101">
        <v>28.5</v>
      </c>
      <c r="H45" s="33"/>
      <c r="I45" s="102">
        <f t="shared" si="49"/>
        <v>0</v>
      </c>
      <c r="J45" s="34"/>
      <c r="K45" s="35"/>
      <c r="L45" s="33"/>
      <c r="M45" s="44"/>
      <c r="N45" s="102">
        <f t="shared" si="3"/>
        <v>0</v>
      </c>
      <c r="O45" s="37"/>
      <c r="P45" s="103">
        <f t="shared" si="4"/>
        <v>0</v>
      </c>
      <c r="Q45" s="116">
        <f t="shared" si="5"/>
        <v>0</v>
      </c>
      <c r="R45" s="38"/>
      <c r="S45" s="38"/>
      <c r="T45" s="33"/>
      <c r="U45" s="33"/>
      <c r="V45" s="33"/>
      <c r="W45" s="33"/>
      <c r="X45" s="33"/>
      <c r="Y45" s="33"/>
      <c r="Z45" s="33"/>
      <c r="AA45" s="188">
        <f t="shared" si="7"/>
        <v>50</v>
      </c>
      <c r="AB45" s="159"/>
      <c r="AC45" s="153">
        <f t="shared" si="8"/>
        <v>0</v>
      </c>
      <c r="AD45" s="153">
        <f t="shared" si="9"/>
        <v>0</v>
      </c>
      <c r="AE45" s="153">
        <f t="shared" si="10"/>
        <v>0</v>
      </c>
      <c r="AF45" s="188">
        <f t="shared" si="11"/>
        <v>50</v>
      </c>
      <c r="AG45" s="159"/>
      <c r="AH45" s="153">
        <f t="shared" si="12"/>
        <v>0</v>
      </c>
      <c r="AI45" s="153">
        <f t="shared" si="13"/>
        <v>0</v>
      </c>
      <c r="AJ45" s="153">
        <f t="shared" si="14"/>
        <v>0</v>
      </c>
      <c r="AK45" s="188">
        <f t="shared" si="15"/>
        <v>50</v>
      </c>
      <c r="AL45" s="159"/>
      <c r="AM45" s="153">
        <f t="shared" si="16"/>
        <v>0</v>
      </c>
      <c r="AN45" s="153">
        <f t="shared" si="17"/>
        <v>0</v>
      </c>
      <c r="AO45" s="153">
        <f t="shared" si="18"/>
        <v>0</v>
      </c>
      <c r="AP45" s="188">
        <f t="shared" si="19"/>
        <v>50</v>
      </c>
      <c r="AQ45" s="159"/>
      <c r="AR45" s="153">
        <f t="shared" si="20"/>
        <v>0</v>
      </c>
      <c r="AS45" s="153">
        <f t="shared" si="21"/>
        <v>0</v>
      </c>
      <c r="AT45" s="153">
        <f t="shared" si="22"/>
        <v>0</v>
      </c>
      <c r="AU45" s="188">
        <f t="shared" si="23"/>
        <v>50</v>
      </c>
      <c r="AV45" s="159"/>
      <c r="AW45" s="153">
        <f t="shared" si="24"/>
        <v>0</v>
      </c>
      <c r="AX45" s="153">
        <f t="shared" si="25"/>
        <v>0</v>
      </c>
      <c r="AY45" s="153">
        <f t="shared" si="26"/>
        <v>0</v>
      </c>
      <c r="AZ45" s="188">
        <f t="shared" si="27"/>
        <v>50</v>
      </c>
      <c r="BA45" s="159"/>
      <c r="BB45" s="153">
        <f t="shared" si="28"/>
        <v>0</v>
      </c>
      <c r="BC45" s="153">
        <f t="shared" si="29"/>
        <v>0</v>
      </c>
      <c r="BD45" s="153">
        <f t="shared" si="30"/>
        <v>0</v>
      </c>
      <c r="BE45" s="188">
        <f t="shared" si="31"/>
        <v>50</v>
      </c>
      <c r="BF45" s="159"/>
      <c r="BG45" s="153">
        <f t="shared" si="32"/>
        <v>0</v>
      </c>
      <c r="BH45" s="153">
        <f t="shared" si="33"/>
        <v>0</v>
      </c>
      <c r="BI45" s="153">
        <f t="shared" si="34"/>
        <v>0</v>
      </c>
      <c r="BJ45" s="188">
        <f t="shared" si="35"/>
        <v>50</v>
      </c>
      <c r="BK45" s="159"/>
      <c r="BL45" s="153">
        <f t="shared" si="36"/>
        <v>0</v>
      </c>
      <c r="BM45" s="153">
        <f t="shared" si="37"/>
        <v>0</v>
      </c>
      <c r="BN45" s="153">
        <f t="shared" si="38"/>
        <v>0</v>
      </c>
      <c r="BO45" s="188">
        <f t="shared" si="39"/>
        <v>50</v>
      </c>
      <c r="BP45" s="159"/>
      <c r="BQ45" s="153">
        <f t="shared" si="40"/>
        <v>0</v>
      </c>
      <c r="BR45" s="153">
        <f t="shared" si="41"/>
        <v>0</v>
      </c>
      <c r="BS45" s="153">
        <f t="shared" si="42"/>
        <v>0</v>
      </c>
    </row>
    <row r="46" spans="1:75" s="6" customFormat="1" ht="26.25" hidden="1" customHeight="1" outlineLevel="1" x14ac:dyDescent="0.4">
      <c r="A46" s="54"/>
      <c r="B46" s="32"/>
      <c r="C46" s="32"/>
      <c r="D46" s="46"/>
      <c r="E46" s="100">
        <v>1.5</v>
      </c>
      <c r="F46" s="101" t="s">
        <v>9</v>
      </c>
      <c r="G46" s="101">
        <v>43.2</v>
      </c>
      <c r="H46" s="33"/>
      <c r="I46" s="102">
        <f t="shared" si="49"/>
        <v>0</v>
      </c>
      <c r="J46" s="34"/>
      <c r="K46" s="35"/>
      <c r="L46" s="33"/>
      <c r="M46" s="44"/>
      <c r="N46" s="102">
        <f t="shared" si="3"/>
        <v>0</v>
      </c>
      <c r="O46" s="37"/>
      <c r="P46" s="103">
        <f t="shared" si="4"/>
        <v>0</v>
      </c>
      <c r="Q46" s="116">
        <f t="shared" si="5"/>
        <v>0</v>
      </c>
      <c r="R46" s="38"/>
      <c r="S46" s="38"/>
      <c r="T46" s="33"/>
      <c r="U46" s="33"/>
      <c r="V46" s="33"/>
      <c r="W46" s="33"/>
      <c r="X46" s="33"/>
      <c r="Y46" s="33"/>
      <c r="Z46" s="33"/>
      <c r="AA46" s="188">
        <f t="shared" si="7"/>
        <v>106</v>
      </c>
      <c r="AB46" s="159"/>
      <c r="AC46" s="153">
        <f t="shared" si="8"/>
        <v>0</v>
      </c>
      <c r="AD46" s="153">
        <f t="shared" si="9"/>
        <v>0</v>
      </c>
      <c r="AE46" s="153">
        <f t="shared" si="10"/>
        <v>0</v>
      </c>
      <c r="AF46" s="188">
        <f t="shared" si="11"/>
        <v>106</v>
      </c>
      <c r="AG46" s="159"/>
      <c r="AH46" s="153">
        <f t="shared" si="12"/>
        <v>0</v>
      </c>
      <c r="AI46" s="153">
        <f t="shared" si="13"/>
        <v>0</v>
      </c>
      <c r="AJ46" s="153">
        <f t="shared" si="14"/>
        <v>0</v>
      </c>
      <c r="AK46" s="188">
        <f t="shared" si="15"/>
        <v>106</v>
      </c>
      <c r="AL46" s="159"/>
      <c r="AM46" s="153">
        <f t="shared" si="16"/>
        <v>0</v>
      </c>
      <c r="AN46" s="153">
        <f t="shared" si="17"/>
        <v>0</v>
      </c>
      <c r="AO46" s="153">
        <f t="shared" si="18"/>
        <v>0</v>
      </c>
      <c r="AP46" s="188">
        <f t="shared" si="19"/>
        <v>106</v>
      </c>
      <c r="AQ46" s="159"/>
      <c r="AR46" s="153">
        <f t="shared" si="20"/>
        <v>0</v>
      </c>
      <c r="AS46" s="153">
        <f t="shared" si="21"/>
        <v>0</v>
      </c>
      <c r="AT46" s="153">
        <f t="shared" si="22"/>
        <v>0</v>
      </c>
      <c r="AU46" s="188">
        <f t="shared" si="23"/>
        <v>106</v>
      </c>
      <c r="AV46" s="159"/>
      <c r="AW46" s="153">
        <f t="shared" si="24"/>
        <v>0</v>
      </c>
      <c r="AX46" s="153">
        <f t="shared" si="25"/>
        <v>0</v>
      </c>
      <c r="AY46" s="153">
        <f t="shared" si="26"/>
        <v>0</v>
      </c>
      <c r="AZ46" s="188">
        <f t="shared" si="27"/>
        <v>106</v>
      </c>
      <c r="BA46" s="159"/>
      <c r="BB46" s="153">
        <f t="shared" si="28"/>
        <v>0</v>
      </c>
      <c r="BC46" s="153">
        <f t="shared" si="29"/>
        <v>0</v>
      </c>
      <c r="BD46" s="153">
        <f t="shared" si="30"/>
        <v>0</v>
      </c>
      <c r="BE46" s="188">
        <f t="shared" si="31"/>
        <v>106</v>
      </c>
      <c r="BF46" s="159"/>
      <c r="BG46" s="153">
        <f t="shared" si="32"/>
        <v>0</v>
      </c>
      <c r="BH46" s="153">
        <f t="shared" si="33"/>
        <v>0</v>
      </c>
      <c r="BI46" s="153">
        <f t="shared" si="34"/>
        <v>0</v>
      </c>
      <c r="BJ46" s="188">
        <f t="shared" si="35"/>
        <v>106</v>
      </c>
      <c r="BK46" s="159"/>
      <c r="BL46" s="153">
        <f t="shared" si="36"/>
        <v>0</v>
      </c>
      <c r="BM46" s="153">
        <f t="shared" si="37"/>
        <v>0</v>
      </c>
      <c r="BN46" s="153">
        <f t="shared" si="38"/>
        <v>0</v>
      </c>
      <c r="BO46" s="188">
        <f t="shared" si="39"/>
        <v>106</v>
      </c>
      <c r="BP46" s="159"/>
      <c r="BQ46" s="153">
        <f t="shared" si="40"/>
        <v>0</v>
      </c>
      <c r="BR46" s="153">
        <f t="shared" si="41"/>
        <v>0</v>
      </c>
      <c r="BS46" s="153">
        <f t="shared" si="42"/>
        <v>0</v>
      </c>
    </row>
    <row r="47" spans="1:75" s="6" customFormat="1" ht="26.25" hidden="1" customHeight="1" outlineLevel="1" thickBot="1" x14ac:dyDescent="0.45">
      <c r="A47" s="59"/>
      <c r="B47" s="60"/>
      <c r="C47" s="60"/>
      <c r="D47" s="61"/>
      <c r="E47" s="100">
        <v>1.7</v>
      </c>
      <c r="F47" s="101" t="s">
        <v>7</v>
      </c>
      <c r="G47" s="101">
        <v>57.1</v>
      </c>
      <c r="H47" s="62"/>
      <c r="I47" s="102">
        <f t="shared" si="49"/>
        <v>0</v>
      </c>
      <c r="J47" s="63"/>
      <c r="K47" s="64"/>
      <c r="L47" s="62"/>
      <c r="M47" s="65"/>
      <c r="N47" s="102">
        <f t="shared" si="3"/>
        <v>0</v>
      </c>
      <c r="O47" s="37"/>
      <c r="P47" s="103">
        <f t="shared" si="4"/>
        <v>0</v>
      </c>
      <c r="Q47" s="116">
        <f t="shared" si="5"/>
        <v>0</v>
      </c>
      <c r="R47" s="66"/>
      <c r="S47" s="66"/>
      <c r="T47" s="62"/>
      <c r="U47" s="62"/>
      <c r="V47" s="62"/>
      <c r="W47" s="62"/>
      <c r="X47" s="62"/>
      <c r="Y47" s="62"/>
      <c r="Z47" s="62"/>
      <c r="AA47" s="188">
        <f t="shared" si="7"/>
        <v>100</v>
      </c>
      <c r="AB47" s="159"/>
      <c r="AC47" s="153">
        <f t="shared" si="8"/>
        <v>0</v>
      </c>
      <c r="AD47" s="153">
        <f t="shared" si="9"/>
        <v>0</v>
      </c>
      <c r="AE47" s="153">
        <f t="shared" si="10"/>
        <v>0</v>
      </c>
      <c r="AF47" s="188">
        <f t="shared" si="11"/>
        <v>100</v>
      </c>
      <c r="AG47" s="159"/>
      <c r="AH47" s="153">
        <f t="shared" si="12"/>
        <v>0</v>
      </c>
      <c r="AI47" s="153">
        <f t="shared" si="13"/>
        <v>0</v>
      </c>
      <c r="AJ47" s="153">
        <f t="shared" si="14"/>
        <v>0</v>
      </c>
      <c r="AK47" s="188">
        <f t="shared" si="15"/>
        <v>100</v>
      </c>
      <c r="AL47" s="159"/>
      <c r="AM47" s="153">
        <f t="shared" si="16"/>
        <v>0</v>
      </c>
      <c r="AN47" s="153">
        <f t="shared" si="17"/>
        <v>0</v>
      </c>
      <c r="AO47" s="153">
        <f t="shared" si="18"/>
        <v>0</v>
      </c>
      <c r="AP47" s="188">
        <f t="shared" si="19"/>
        <v>100</v>
      </c>
      <c r="AQ47" s="159"/>
      <c r="AR47" s="153">
        <f t="shared" si="20"/>
        <v>0</v>
      </c>
      <c r="AS47" s="153">
        <f t="shared" si="21"/>
        <v>0</v>
      </c>
      <c r="AT47" s="153">
        <f t="shared" si="22"/>
        <v>0</v>
      </c>
      <c r="AU47" s="188">
        <f t="shared" si="23"/>
        <v>100</v>
      </c>
      <c r="AV47" s="159"/>
      <c r="AW47" s="153">
        <f t="shared" si="24"/>
        <v>0</v>
      </c>
      <c r="AX47" s="153">
        <f t="shared" si="25"/>
        <v>0</v>
      </c>
      <c r="AY47" s="153">
        <f t="shared" si="26"/>
        <v>0</v>
      </c>
      <c r="AZ47" s="188">
        <f t="shared" si="27"/>
        <v>100</v>
      </c>
      <c r="BA47" s="159"/>
      <c r="BB47" s="153">
        <f t="shared" si="28"/>
        <v>0</v>
      </c>
      <c r="BC47" s="153">
        <f t="shared" si="29"/>
        <v>0</v>
      </c>
      <c r="BD47" s="153">
        <f t="shared" si="30"/>
        <v>0</v>
      </c>
      <c r="BE47" s="188">
        <f t="shared" si="31"/>
        <v>100</v>
      </c>
      <c r="BF47" s="159"/>
      <c r="BG47" s="153">
        <f t="shared" si="32"/>
        <v>0</v>
      </c>
      <c r="BH47" s="153">
        <f t="shared" si="33"/>
        <v>0</v>
      </c>
      <c r="BI47" s="153">
        <f t="shared" si="34"/>
        <v>0</v>
      </c>
      <c r="BJ47" s="188">
        <f t="shared" si="35"/>
        <v>100</v>
      </c>
      <c r="BK47" s="159"/>
      <c r="BL47" s="153">
        <f t="shared" si="36"/>
        <v>0</v>
      </c>
      <c r="BM47" s="153">
        <f t="shared" si="37"/>
        <v>0</v>
      </c>
      <c r="BN47" s="153">
        <f t="shared" si="38"/>
        <v>0</v>
      </c>
      <c r="BO47" s="188">
        <f t="shared" si="39"/>
        <v>100</v>
      </c>
      <c r="BP47" s="159"/>
      <c r="BQ47" s="153">
        <f t="shared" si="40"/>
        <v>0</v>
      </c>
      <c r="BR47" s="153">
        <f t="shared" si="41"/>
        <v>0</v>
      </c>
      <c r="BS47" s="153">
        <f t="shared" si="42"/>
        <v>0</v>
      </c>
    </row>
    <row r="48" spans="1:75" s="2" customFormat="1" ht="26.25" customHeight="1" collapsed="1" thickTop="1" thickBot="1" x14ac:dyDescent="0.45">
      <c r="A48" s="67"/>
      <c r="B48" s="67">
        <f>COUNTA(B10:B47)</f>
        <v>10</v>
      </c>
      <c r="C48" s="67"/>
      <c r="D48" s="67"/>
      <c r="E48" s="67"/>
      <c r="F48" s="67"/>
      <c r="G48" s="67"/>
      <c r="H48" s="132">
        <f>SUM(H10:H47)</f>
        <v>322000</v>
      </c>
      <c r="I48" s="132">
        <f t="shared" ref="I48:Z48" si="50">SUM(I10:I47)</f>
        <v>7251200</v>
      </c>
      <c r="J48" s="132">
        <f t="shared" si="50"/>
        <v>754107</v>
      </c>
      <c r="K48" s="132">
        <f t="shared" si="50"/>
        <v>6497093</v>
      </c>
      <c r="L48" s="132">
        <f t="shared" si="50"/>
        <v>5131321</v>
      </c>
      <c r="M48" s="132">
        <f t="shared" si="50"/>
        <v>0</v>
      </c>
      <c r="N48" s="132">
        <f t="shared" si="50"/>
        <v>1365772</v>
      </c>
      <c r="O48" s="132">
        <f t="shared" si="50"/>
        <v>0</v>
      </c>
      <c r="P48" s="132">
        <f t="shared" si="50"/>
        <v>7251200</v>
      </c>
      <c r="Q48" s="132">
        <f t="shared" si="50"/>
        <v>7251200</v>
      </c>
      <c r="R48" s="132">
        <f t="shared" si="50"/>
        <v>311</v>
      </c>
      <c r="S48" s="132">
        <f t="shared" si="50"/>
        <v>311</v>
      </c>
      <c r="T48" s="132">
        <f>SUM(T10:T47)</f>
        <v>322000</v>
      </c>
      <c r="U48" s="132">
        <f t="shared" si="50"/>
        <v>361717</v>
      </c>
      <c r="V48" s="132">
        <f t="shared" si="50"/>
        <v>273700</v>
      </c>
      <c r="W48" s="132">
        <f t="shared" si="50"/>
        <v>307459.5</v>
      </c>
      <c r="X48" s="132">
        <f t="shared" si="50"/>
        <v>0</v>
      </c>
      <c r="Y48" s="132">
        <f t="shared" si="50"/>
        <v>0</v>
      </c>
      <c r="Z48" s="132">
        <f t="shared" si="50"/>
        <v>0</v>
      </c>
      <c r="AA48" s="160">
        <f>COUNTA(AA10:AA47)</f>
        <v>38</v>
      </c>
      <c r="AB48" s="155">
        <f>SUM(AB10:AB47)</f>
        <v>0</v>
      </c>
      <c r="AC48" s="155">
        <f>SUM(AC10:AC47)</f>
        <v>0</v>
      </c>
      <c r="AD48" s="155">
        <f>SUM(AD10:AD47)</f>
        <v>0</v>
      </c>
      <c r="AE48" s="155">
        <f>SUM(AE10:AE47)</f>
        <v>0</v>
      </c>
      <c r="AF48" s="160">
        <f>COUNTA(AF10:AF47)</f>
        <v>38</v>
      </c>
      <c r="AG48" s="155">
        <f>SUM(AG10:AG47)</f>
        <v>0</v>
      </c>
      <c r="AH48" s="155">
        <f>SUM(AH10:AH47)</f>
        <v>0</v>
      </c>
      <c r="AI48" s="155">
        <f>SUM(AI10:AI47)</f>
        <v>0</v>
      </c>
      <c r="AJ48" s="155">
        <f>SUM(AJ10:AJ47)</f>
        <v>0</v>
      </c>
      <c r="AK48" s="160">
        <f>COUNTA(AK10:AK47)</f>
        <v>38</v>
      </c>
      <c r="AL48" s="155">
        <f>SUM(AL10:AL47)</f>
        <v>0</v>
      </c>
      <c r="AM48" s="155">
        <f>SUM(AM10:AM47)</f>
        <v>0</v>
      </c>
      <c r="AN48" s="155">
        <f>SUM(AN10:AN47)</f>
        <v>0</v>
      </c>
      <c r="AO48" s="155">
        <f>SUM(AO10:AO47)</f>
        <v>0</v>
      </c>
      <c r="AP48" s="160">
        <f>COUNTA(AP10:AP47)</f>
        <v>38</v>
      </c>
      <c r="AQ48" s="155">
        <f>SUM(AQ10:AQ47)</f>
        <v>0</v>
      </c>
      <c r="AR48" s="155">
        <f>SUM(AR10:AR47)</f>
        <v>0</v>
      </c>
      <c r="AS48" s="155">
        <f>SUM(AS10:AS47)</f>
        <v>0</v>
      </c>
      <c r="AT48" s="155">
        <f>SUM(AT10:AT47)</f>
        <v>0</v>
      </c>
      <c r="AU48" s="160">
        <f>COUNTA(AU10:AU47)</f>
        <v>38</v>
      </c>
      <c r="AV48" s="155">
        <f>SUM(AV10:AV47)</f>
        <v>0</v>
      </c>
      <c r="AW48" s="155">
        <f>SUM(AW10:AW47)</f>
        <v>0</v>
      </c>
      <c r="AX48" s="155">
        <f>SUM(AX10:AX47)</f>
        <v>0</v>
      </c>
      <c r="AY48" s="155">
        <f>SUM(AY10:AY47)</f>
        <v>0</v>
      </c>
      <c r="AZ48" s="160">
        <f>COUNTA(AZ10:AZ47)</f>
        <v>38</v>
      </c>
      <c r="BA48" s="155">
        <f>SUM(BA10:BA47)</f>
        <v>0</v>
      </c>
      <c r="BB48" s="155">
        <f>SUM(BB10:BB47)</f>
        <v>0</v>
      </c>
      <c r="BC48" s="155">
        <f>SUM(BC10:BC47)</f>
        <v>0</v>
      </c>
      <c r="BD48" s="155">
        <f>SUM(BD10:BD47)</f>
        <v>0</v>
      </c>
      <c r="BE48" s="160">
        <f>COUNTA(BE10:BE47)</f>
        <v>38</v>
      </c>
      <c r="BF48" s="155">
        <f>SUM(BF10:BF47)</f>
        <v>0</v>
      </c>
      <c r="BG48" s="155">
        <f>SUM(BG10:BG47)</f>
        <v>0</v>
      </c>
      <c r="BH48" s="155">
        <f>SUM(BH10:BH47)</f>
        <v>0</v>
      </c>
      <c r="BI48" s="155">
        <f>SUM(BI10:BI47)</f>
        <v>0</v>
      </c>
      <c r="BJ48" s="160">
        <f>COUNTA(BJ10:BJ47)</f>
        <v>38</v>
      </c>
      <c r="BK48" s="155">
        <f>SUM(BK10:BK47)</f>
        <v>0</v>
      </c>
      <c r="BL48" s="155">
        <f>SUM(BL10:BL47)</f>
        <v>0</v>
      </c>
      <c r="BM48" s="155">
        <f>SUM(BM10:BM47)</f>
        <v>0</v>
      </c>
      <c r="BN48" s="155">
        <f>SUM(BN10:BN47)</f>
        <v>0</v>
      </c>
      <c r="BO48" s="160">
        <f>COUNTA(BO10:BO47)</f>
        <v>38</v>
      </c>
      <c r="BP48" s="155">
        <f>SUM(BP10:BP47)</f>
        <v>0</v>
      </c>
      <c r="BQ48" s="155">
        <f>SUM(BQ10:BQ47)</f>
        <v>0</v>
      </c>
      <c r="BR48" s="155">
        <f>SUM(BR10:BR47)</f>
        <v>0</v>
      </c>
      <c r="BS48" s="155">
        <f>SUM(BS10:BS47)</f>
        <v>0</v>
      </c>
      <c r="BT48" s="155">
        <f>SUM(BT10:BT28)</f>
        <v>0</v>
      </c>
      <c r="BU48" s="155">
        <f>SUM(BU10:BU28)</f>
        <v>0</v>
      </c>
      <c r="BV48" s="155">
        <f>SUM(BV10:BV28)</f>
        <v>0</v>
      </c>
      <c r="BW48" s="155">
        <f>SUM(BW10:BW28)</f>
        <v>7251200</v>
      </c>
    </row>
    <row r="49" spans="1:75" ht="28.5" customHeight="1" thickBot="1" x14ac:dyDescent="0.45">
      <c r="A49" s="13"/>
      <c r="B49" s="13"/>
      <c r="C49" s="13"/>
      <c r="D49" s="15"/>
      <c r="E49" s="68"/>
      <c r="F49" s="69"/>
      <c r="G49" s="69"/>
      <c r="H49" s="70" t="s">
        <v>29</v>
      </c>
      <c r="I49" s="71" t="s">
        <v>30</v>
      </c>
      <c r="J49" s="13"/>
      <c r="K49" s="13"/>
      <c r="L49" s="15"/>
      <c r="M49" s="13"/>
      <c r="N49" s="13"/>
      <c r="O49" s="13"/>
      <c r="P49" s="13"/>
      <c r="Q49" s="13"/>
      <c r="R49" s="139"/>
      <c r="S49" s="139" t="s">
        <v>37</v>
      </c>
      <c r="T49" s="4" t="s">
        <v>44</v>
      </c>
      <c r="U49" s="72">
        <f>IF(R48=0,0,U48/$R48*0.1)*100</f>
        <v>11630.771704180066</v>
      </c>
      <c r="V49" s="140" t="s">
        <v>63</v>
      </c>
      <c r="W49" s="144">
        <f>IF(S48=0,0,W48/$S48*0.1)*100</f>
        <v>9886.1575562700982</v>
      </c>
      <c r="X49" s="73" t="s">
        <v>42</v>
      </c>
      <c r="Y49" s="74">
        <f>Y48/U48</f>
        <v>0</v>
      </c>
      <c r="Z49" s="74">
        <f>Z48/W48</f>
        <v>0</v>
      </c>
      <c r="AA49" s="161" t="s">
        <v>72</v>
      </c>
      <c r="AF49" s="161" t="s">
        <v>72</v>
      </c>
      <c r="AG49" s="7"/>
      <c r="AH49" s="7"/>
      <c r="AI49" s="7"/>
      <c r="AJ49" s="7"/>
      <c r="AK49" s="161" t="s">
        <v>72</v>
      </c>
      <c r="AL49" s="7"/>
      <c r="AM49" s="7"/>
      <c r="AN49" s="7"/>
      <c r="AO49" s="7"/>
      <c r="AP49" s="161" t="s">
        <v>72</v>
      </c>
      <c r="AQ49" s="7"/>
      <c r="AR49" s="7"/>
      <c r="AS49" s="7"/>
      <c r="AT49" s="7"/>
      <c r="AU49" s="161" t="s">
        <v>72</v>
      </c>
      <c r="AV49" s="7"/>
      <c r="AW49" s="7"/>
      <c r="AX49" s="7"/>
      <c r="AY49" s="7"/>
      <c r="AZ49" s="161" t="s">
        <v>72</v>
      </c>
      <c r="BA49" s="7"/>
      <c r="BB49" s="7"/>
      <c r="BC49" s="7"/>
      <c r="BD49" s="7"/>
      <c r="BE49" s="161" t="s">
        <v>72</v>
      </c>
      <c r="BF49" s="7"/>
      <c r="BG49" s="7"/>
      <c r="BH49" s="7"/>
      <c r="BI49" s="7"/>
      <c r="BJ49" s="161" t="s">
        <v>72</v>
      </c>
      <c r="BK49" s="7"/>
      <c r="BL49" s="7"/>
      <c r="BM49" s="7"/>
      <c r="BN49" s="7"/>
      <c r="BO49" s="161" t="s">
        <v>72</v>
      </c>
      <c r="BP49" s="7"/>
      <c r="BQ49" s="7"/>
      <c r="BR49" s="7"/>
      <c r="BS49" s="7"/>
      <c r="BT49" s="156"/>
      <c r="BU49" s="156"/>
      <c r="BV49" s="156"/>
      <c r="BW49" s="157"/>
    </row>
    <row r="50" spans="1:75" ht="19.5" customHeight="1" thickBot="1" x14ac:dyDescent="0.45">
      <c r="A50" s="13"/>
      <c r="B50" s="130"/>
      <c r="C50" s="131" t="s">
        <v>47</v>
      </c>
      <c r="D50" s="13"/>
      <c r="E50" s="175" t="s">
        <v>7</v>
      </c>
      <c r="F50" s="75">
        <v>1.1499999999999999</v>
      </c>
      <c r="G50" s="109">
        <v>12.2</v>
      </c>
      <c r="H50" s="102">
        <f>SUMIFS($H$10:$H$19,$F$10:$F$19,$E$50,$E$10:$E$19,$F$50)</f>
        <v>26000</v>
      </c>
      <c r="I50" s="103">
        <f>SUMIFS($I$10:$I$19,$F$10:$F$19,$E$50,$E$10:$E$19,$F$50)</f>
        <v>158600</v>
      </c>
      <c r="J50" s="13"/>
      <c r="K50" s="13"/>
      <c r="L50" s="167" t="s">
        <v>45</v>
      </c>
      <c r="M50" s="108" t="s">
        <v>46</v>
      </c>
      <c r="N50" s="76"/>
      <c r="O50" s="76"/>
      <c r="P50" s="76"/>
      <c r="Q50" s="13"/>
      <c r="R50" s="13"/>
      <c r="S50" s="77"/>
      <c r="T50" s="78"/>
      <c r="U50" s="141" t="s">
        <v>64</v>
      </c>
      <c r="V50" s="143"/>
      <c r="W50" s="141" t="s">
        <v>64</v>
      </c>
      <c r="Y50" s="13"/>
      <c r="Z50" s="146">
        <f>(W49/U49)</f>
        <v>0.85000013822961051</v>
      </c>
      <c r="AA50" s="162">
        <f>COUNTIFS(AB$10:AB$47,"&lt;&gt;",$F$10:$F$47,$E50,$E$10:$E$47,$F50)</f>
        <v>0</v>
      </c>
      <c r="AB50" s="102">
        <f>SUMIFS(AB$10:AB$47,$F$10:$F$47,$E$50,$E$10:$E$47,$F$50)</f>
        <v>0</v>
      </c>
      <c r="AC50" s="102">
        <f>SUMIFS(AC$10:AC$47,$F$10:$F$47,$E$50,$E$10:$E$47,$F$50)</f>
        <v>0</v>
      </c>
      <c r="AD50" s="102">
        <f>SUMIFS(AD$10:AD$47,$F$10:$F$47,$E$50,$E$10:$E$47,$F$50)</f>
        <v>0</v>
      </c>
      <c r="AE50" s="102">
        <f>SUMIFS(AE$10:AE$47,$F$10:$F$47,$E$50,$E$10:$E$47,$F$50)</f>
        <v>0</v>
      </c>
      <c r="AF50" s="162">
        <f>COUNTIFS(AG$10:AG$47,"&lt;&gt;",$F$10:$F$47,$E50,$E$10:$E$47,$F50)</f>
        <v>0</v>
      </c>
      <c r="AG50" s="102">
        <f>SUMIFS(AG$10:AG$47,$F$10:$F$47,$E$50,$E$10:$E$47,$F$50)</f>
        <v>0</v>
      </c>
      <c r="AH50" s="102">
        <f>SUMIFS(AH$10:AH$47,$F$10:$F$47,$E$50,$E$10:$E$47,$F$50)</f>
        <v>0</v>
      </c>
      <c r="AI50" s="102">
        <f>SUMIFS(AI$10:AI$47,$F$10:$F$47,$E$50,$E$10:$E$47,$F$50)</f>
        <v>0</v>
      </c>
      <c r="AJ50" s="102">
        <f>SUMIFS(AJ$10:AJ$47,$F$10:$F$47,$E$50,$E$10:$E$47,$F$50)</f>
        <v>0</v>
      </c>
      <c r="AK50" s="162">
        <f>COUNTIFS(AL$10:AL$47,"&lt;&gt;",$F$10:$F$47,$E50,$E$10:$E$47,$F50)</f>
        <v>0</v>
      </c>
      <c r="AL50" s="102">
        <f>SUMIFS(AL$10:AL$47,$F$10:$F$47,$E$50,$E$10:$E$47,$F$50)</f>
        <v>0</v>
      </c>
      <c r="AM50" s="102">
        <f>SUMIFS(AM$10:AM$47,$F$10:$F$47,$E$50,$E$10:$E$47,$F$50)</f>
        <v>0</v>
      </c>
      <c r="AN50" s="102">
        <f>SUMIFS(AN$10:AN$47,$F$10:$F$47,$E$50,$E$10:$E$47,$F$50)</f>
        <v>0</v>
      </c>
      <c r="AO50" s="102">
        <f>SUMIFS(AO$10:AO$47,$F$10:$F$47,$E$50,$E$10:$E$47,$F$50)</f>
        <v>0</v>
      </c>
      <c r="AP50" s="162">
        <f>COUNTIFS(AQ$10:AQ$47,"&lt;&gt;",$F$10:$F$47,$E50,$E$10:$E$47,$F50)</f>
        <v>0</v>
      </c>
      <c r="AQ50" s="102">
        <f>SUMIFS(AQ$10:AQ$47,$F$10:$F$47,$E$50,$E$10:$E$47,$F$50)</f>
        <v>0</v>
      </c>
      <c r="AR50" s="102">
        <f>SUMIFS(AR$10:AR$47,$F$10:$F$47,$E$50,$E$10:$E$47,$F$50)</f>
        <v>0</v>
      </c>
      <c r="AS50" s="102">
        <f>SUMIFS(AS$10:AS$47,$F$10:$F$47,$E$50,$E$10:$E$47,$F$50)</f>
        <v>0</v>
      </c>
      <c r="AT50" s="102">
        <f>SUMIFS(AT$10:AT$47,$F$10:$F$47,$E$50,$E$10:$E$47,$F$50)</f>
        <v>0</v>
      </c>
      <c r="AU50" s="162">
        <f>COUNTIFS(AV$10:AV$47,"&lt;&gt;",$F$10:$F$47,$E50,$E$10:$E$47,$F50)</f>
        <v>0</v>
      </c>
      <c r="AV50" s="102">
        <f>SUMIFS(AV$10:AV$47,$F$10:$F$47,$E$50,$E$10:$E$47,$F$50)</f>
        <v>0</v>
      </c>
      <c r="AW50" s="102">
        <f>SUMIFS(AW$10:AW$47,$F$10:$F$47,$E$50,$E$10:$E$47,$F$50)</f>
        <v>0</v>
      </c>
      <c r="AX50" s="102">
        <f>SUMIFS(AX$10:AX$47,$F$10:$F$47,$E$50,$E$10:$E$47,$F$50)</f>
        <v>0</v>
      </c>
      <c r="AY50" s="102">
        <f>SUMIFS(AY$10:AY$47,$F$10:$F$47,$E$50,$E$10:$E$47,$F$50)</f>
        <v>0</v>
      </c>
      <c r="AZ50" s="162">
        <f>COUNTIFS(BA$10:BA$47,"&lt;&gt;",$F$10:$F$47,$E50,$E$10:$E$47,$F50)</f>
        <v>0</v>
      </c>
      <c r="BA50" s="102">
        <f>SUMIFS(BA$10:BA$47,$F$10:$F$47,$E$50,$E$10:$E$47,$F$50)</f>
        <v>0</v>
      </c>
      <c r="BB50" s="102">
        <f>SUMIFS(BB$10:BB$47,$F$10:$F$47,$E$50,$E$10:$E$47,$F$50)</f>
        <v>0</v>
      </c>
      <c r="BC50" s="102">
        <f>SUMIFS(BC$10:BC$47,$F$10:$F$47,$E$50,$E$10:$E$47,$F$50)</f>
        <v>0</v>
      </c>
      <c r="BD50" s="102">
        <f>SUMIFS(BD$10:BD$47,$F$10:$F$47,$E$50,$E$10:$E$47,$F$50)</f>
        <v>0</v>
      </c>
      <c r="BE50" s="162">
        <f>COUNTIFS(BF$10:BF$47,"&lt;&gt;",$F$10:$F$47,$E50,$E$10:$E$47,$F50)</f>
        <v>0</v>
      </c>
      <c r="BF50" s="102">
        <f>SUMIFS(BF$10:BF$47,$F$10:$F$47,$E$50,$E$10:$E$47,$F$50)</f>
        <v>0</v>
      </c>
      <c r="BG50" s="102">
        <f>SUMIFS(BG$10:BG$47,$F$10:$F$47,$E$50,$E$10:$E$47,$F$50)</f>
        <v>0</v>
      </c>
      <c r="BH50" s="102">
        <f>SUMIFS(BH$10:BH$47,$F$10:$F$47,$E$50,$E$10:$E$47,$F$50)</f>
        <v>0</v>
      </c>
      <c r="BI50" s="102">
        <f>SUMIFS(BI$10:BI$47,$F$10:$F$47,$E$50,$E$10:$E$47,$F$50)</f>
        <v>0</v>
      </c>
      <c r="BJ50" s="162">
        <f>COUNTIFS(BK$10:BK$47,"&lt;&gt;",$F$10:$F$47,$E50,$E$10:$E$47,$F50)</f>
        <v>0</v>
      </c>
      <c r="BK50" s="102">
        <f>SUMIFS(BK$10:BK$47,$F$10:$F$47,$E$50,$E$10:$E$47,$F$50)</f>
        <v>0</v>
      </c>
      <c r="BL50" s="102">
        <f>SUMIFS(BL$10:BL$47,$F$10:$F$47,$E$50,$E$10:$E$47,$F$50)</f>
        <v>0</v>
      </c>
      <c r="BM50" s="102">
        <f>SUMIFS(BM$10:BM$47,$F$10:$F$47,$E$50,$E$10:$E$47,$F$50)</f>
        <v>0</v>
      </c>
      <c r="BN50" s="102">
        <f>SUMIFS(BN$10:BN$47,$F$10:$F$47,$E$50,$E$10:$E$47,$F$50)</f>
        <v>0</v>
      </c>
      <c r="BO50" s="162">
        <f>COUNTIFS(BP$10:BP$47,"&lt;&gt;",$F$10:$F$47,$E50,$E$10:$E$47,$F50)</f>
        <v>0</v>
      </c>
      <c r="BP50" s="102">
        <f>SUMIFS(BP$10:BP$47,$F$10:$F$47,$E$50,$E$10:$E$47,$F$50)</f>
        <v>0</v>
      </c>
      <c r="BQ50" s="102">
        <f>SUMIFS(BQ$10:BQ$47,$F$10:$F$47,$E$50,$E$10:$E$47,$F$50)</f>
        <v>0</v>
      </c>
      <c r="BR50" s="102">
        <f>SUMIFS(BR$10:BR$47,$F$10:$F$47,$E$50,$E$10:$E$47,$F$50)</f>
        <v>0</v>
      </c>
      <c r="BS50" s="102">
        <f>SUMIFS(BS$10:BS$47,$F$10:$F$47,$E$50,$E$10:$E$47,$F$50)</f>
        <v>0</v>
      </c>
      <c r="BT50" s="102">
        <f t="shared" ref="BP50:BW50" si="51">SUMIFS(BT$10:BT$47,$F$10:$F$47,$E$50,$E$10:$E$47,$F$50)</f>
        <v>0</v>
      </c>
      <c r="BU50" s="102">
        <f t="shared" si="51"/>
        <v>0</v>
      </c>
      <c r="BV50" s="102">
        <f t="shared" si="51"/>
        <v>0</v>
      </c>
      <c r="BW50" s="102">
        <f t="shared" si="51"/>
        <v>158600</v>
      </c>
    </row>
    <row r="51" spans="1:75" ht="19.5" customHeight="1" x14ac:dyDescent="0.4">
      <c r="A51" s="13"/>
      <c r="B51" s="9"/>
      <c r="C51" s="11" t="s">
        <v>48</v>
      </c>
      <c r="D51" s="13"/>
      <c r="E51" s="175"/>
      <c r="F51" s="75" t="s">
        <v>10</v>
      </c>
      <c r="G51" s="109">
        <v>24.5</v>
      </c>
      <c r="H51" s="102">
        <f>SUMIFS($H$10:$H$19,$F$10:$F$19,$E$50,$E$10:$E$19,$F$51)</f>
        <v>25000</v>
      </c>
      <c r="I51" s="103">
        <f>SUMIFS($I$10:$I$19,$F$10:$F$19,$E$50,$E$10:$E$19,$F$51)</f>
        <v>306200</v>
      </c>
      <c r="J51" s="13"/>
      <c r="K51" s="13"/>
      <c r="L51" s="168"/>
      <c r="M51" s="99">
        <v>1.1499999999999999</v>
      </c>
      <c r="N51" s="99">
        <v>1.3</v>
      </c>
      <c r="O51" s="99">
        <v>1.5</v>
      </c>
      <c r="P51" s="99">
        <v>1.7</v>
      </c>
      <c r="Q51" s="13"/>
      <c r="R51" s="13"/>
      <c r="S51" s="78" t="s">
        <v>7</v>
      </c>
      <c r="T51" s="102">
        <f>SUMIFS(T$10:T$19,$F$10:$F$19,$E$50)</f>
        <v>169000</v>
      </c>
      <c r="U51" s="102">
        <f>SUMIFS(U$10:U$19,$F$10:$F$19,$E$50)</f>
        <v>169000</v>
      </c>
      <c r="V51" s="102">
        <f t="shared" ref="V51" si="52">SUMIFS(V$10:V$19,$F$10:$F$19,$E$50)</f>
        <v>143650</v>
      </c>
      <c r="W51" s="145">
        <f>SUMIFS(W$10:W$19,$F$10:$F$19,$E$50)</f>
        <v>143650</v>
      </c>
      <c r="X51" s="13"/>
      <c r="Y51" s="13"/>
      <c r="Z51" s="13"/>
      <c r="AA51" s="162">
        <f t="shared" ref="AA51:AA70" si="53">COUNTIFS(AB$10:AB$47,"&lt;&gt;",$F$10:$F$47,$E51,$E$10:$E$47,$F51)</f>
        <v>0</v>
      </c>
      <c r="AB51" s="102">
        <f>SUMIFS(AB$10:AB$47,$F$10:$F$47,$E$50,$E$10:$E$47,$F$51)</f>
        <v>0</v>
      </c>
      <c r="AC51" s="102">
        <f>SUMIFS(AC$10:AC$47,$F$10:$F$47,$E$50,$E$10:$E$47,$F$51)</f>
        <v>0</v>
      </c>
      <c r="AD51" s="102">
        <f>SUMIFS(AD$10:AD$47,$F$10:$F$47,$E$50,$E$10:$E$47,$F$51)</f>
        <v>0</v>
      </c>
      <c r="AE51" s="102">
        <f>SUMIFS(AE$10:AE$47,$F$10:$F$47,$E$50,$E$10:$E$47,$F$51)</f>
        <v>0</v>
      </c>
      <c r="AF51" s="162">
        <f t="shared" ref="AF51:AF69" si="54">COUNTIFS(AG$10:AG$47,"&lt;&gt;",$F$10:$F$47,$E51,$E$10:$E$47,$F51)</f>
        <v>0</v>
      </c>
      <c r="AG51" s="102">
        <f>SUMIFS(AG$10:AG$47,$F$10:$F$47,$E$50,$E$10:$E$47,$F$51)</f>
        <v>0</v>
      </c>
      <c r="AH51" s="102">
        <f>SUMIFS(AH$10:AH$47,$F$10:$F$47,$E$50,$E$10:$E$47,$F$51)</f>
        <v>0</v>
      </c>
      <c r="AI51" s="102">
        <f>SUMIFS(AI$10:AI$47,$F$10:$F$47,$E$50,$E$10:$E$47,$F$51)</f>
        <v>0</v>
      </c>
      <c r="AJ51" s="102">
        <f>SUMIFS(AJ$10:AJ$47,$F$10:$F$47,$E$50,$E$10:$E$47,$F$51)</f>
        <v>0</v>
      </c>
      <c r="AK51" s="162">
        <f t="shared" ref="AK51:AK69" si="55">COUNTIFS(AL$10:AL$47,"&lt;&gt;",$F$10:$F$47,$E51,$E$10:$E$47,$F51)</f>
        <v>0</v>
      </c>
      <c r="AL51" s="102">
        <f>SUMIFS(AL$10:AL$47,$F$10:$F$47,$E$50,$E$10:$E$47,$F$51)</f>
        <v>0</v>
      </c>
      <c r="AM51" s="102">
        <f>SUMIFS(AM$10:AM$47,$F$10:$F$47,$E$50,$E$10:$E$47,$F$51)</f>
        <v>0</v>
      </c>
      <c r="AN51" s="102">
        <f>SUMIFS(AN$10:AN$47,$F$10:$F$47,$E$50,$E$10:$E$47,$F$51)</f>
        <v>0</v>
      </c>
      <c r="AO51" s="102">
        <f>SUMIFS(AO$10:AO$47,$F$10:$F$47,$E$50,$E$10:$E$47,$F$51)</f>
        <v>0</v>
      </c>
      <c r="AP51" s="162">
        <f t="shared" ref="AP51:AP69" si="56">COUNTIFS(AQ$10:AQ$47,"&lt;&gt;",$F$10:$F$47,$E51,$E$10:$E$47,$F51)</f>
        <v>0</v>
      </c>
      <c r="AQ51" s="102">
        <f>SUMIFS(AQ$10:AQ$47,$F$10:$F$47,$E$50,$E$10:$E$47,$F$51)</f>
        <v>0</v>
      </c>
      <c r="AR51" s="102">
        <f>SUMIFS(AR$10:AR$47,$F$10:$F$47,$E$50,$E$10:$E$47,$F$51)</f>
        <v>0</v>
      </c>
      <c r="AS51" s="102">
        <f>SUMIFS(AS$10:AS$47,$F$10:$F$47,$E$50,$E$10:$E$47,$F$51)</f>
        <v>0</v>
      </c>
      <c r="AT51" s="102">
        <f>SUMIFS(AT$10:AT$47,$F$10:$F$47,$E$50,$E$10:$E$47,$F$51)</f>
        <v>0</v>
      </c>
      <c r="AU51" s="162">
        <f t="shared" ref="AU51:AU69" si="57">COUNTIFS(AV$10:AV$47,"&lt;&gt;",$F$10:$F$47,$E51,$E$10:$E$47,$F51)</f>
        <v>0</v>
      </c>
      <c r="AV51" s="102">
        <f>SUMIFS(AV$10:AV$47,$F$10:$F$47,$E$50,$E$10:$E$47,$F$51)</f>
        <v>0</v>
      </c>
      <c r="AW51" s="102">
        <f>SUMIFS(AW$10:AW$47,$F$10:$F$47,$E$50,$E$10:$E$47,$F$51)</f>
        <v>0</v>
      </c>
      <c r="AX51" s="102">
        <f>SUMIFS(AX$10:AX$47,$F$10:$F$47,$E$50,$E$10:$E$47,$F$51)</f>
        <v>0</v>
      </c>
      <c r="AY51" s="102">
        <f>SUMIFS(AY$10:AY$47,$F$10:$F$47,$E$50,$E$10:$E$47,$F$51)</f>
        <v>0</v>
      </c>
      <c r="AZ51" s="162">
        <f t="shared" ref="AZ51:AZ69" si="58">COUNTIFS(BA$10:BA$47,"&lt;&gt;",$F$10:$F$47,$E51,$E$10:$E$47,$F51)</f>
        <v>0</v>
      </c>
      <c r="BA51" s="102">
        <f>SUMIFS(BA$10:BA$47,$F$10:$F$47,$E$50,$E$10:$E$47,$F$51)</f>
        <v>0</v>
      </c>
      <c r="BB51" s="102">
        <f>SUMIFS(BB$10:BB$47,$F$10:$F$47,$E$50,$E$10:$E$47,$F$51)</f>
        <v>0</v>
      </c>
      <c r="BC51" s="102">
        <f>SUMIFS(BC$10:BC$47,$F$10:$F$47,$E$50,$E$10:$E$47,$F$51)</f>
        <v>0</v>
      </c>
      <c r="BD51" s="102">
        <f>SUMIFS(BD$10:BD$47,$F$10:$F$47,$E$50,$E$10:$E$47,$F$51)</f>
        <v>0</v>
      </c>
      <c r="BE51" s="162">
        <f t="shared" ref="BE51:BE69" si="59">COUNTIFS(BF$10:BF$47,"&lt;&gt;",$F$10:$F$47,$E51,$E$10:$E$47,$F51)</f>
        <v>0</v>
      </c>
      <c r="BF51" s="102">
        <f>SUMIFS(BF$10:BF$47,$F$10:$F$47,$E$50,$E$10:$E$47,$F$51)</f>
        <v>0</v>
      </c>
      <c r="BG51" s="102">
        <f>SUMIFS(BG$10:BG$47,$F$10:$F$47,$E$50,$E$10:$E$47,$F$51)</f>
        <v>0</v>
      </c>
      <c r="BH51" s="102">
        <f>SUMIFS(BH$10:BH$47,$F$10:$F$47,$E$50,$E$10:$E$47,$F$51)</f>
        <v>0</v>
      </c>
      <c r="BI51" s="102">
        <f>SUMIFS(BI$10:BI$47,$F$10:$F$47,$E$50,$E$10:$E$47,$F$51)</f>
        <v>0</v>
      </c>
      <c r="BJ51" s="162">
        <f t="shared" ref="BJ51:BJ69" si="60">COUNTIFS(BK$10:BK$47,"&lt;&gt;",$F$10:$F$47,$E51,$E$10:$E$47,$F51)</f>
        <v>0</v>
      </c>
      <c r="BK51" s="102">
        <f>SUMIFS(BK$10:BK$47,$F$10:$F$47,$E$50,$E$10:$E$47,$F$51)</f>
        <v>0</v>
      </c>
      <c r="BL51" s="102">
        <f>SUMIFS(BL$10:BL$47,$F$10:$F$47,$E$50,$E$10:$E$47,$F$51)</f>
        <v>0</v>
      </c>
      <c r="BM51" s="102">
        <f>SUMIFS(BM$10:BM$47,$F$10:$F$47,$E$50,$E$10:$E$47,$F$51)</f>
        <v>0</v>
      </c>
      <c r="BN51" s="102">
        <f>SUMIFS(BN$10:BN$47,$F$10:$F$47,$E$50,$E$10:$E$47,$F$51)</f>
        <v>0</v>
      </c>
      <c r="BO51" s="162">
        <f t="shared" ref="BO51:BO69" si="61">COUNTIFS(BP$10:BP$47,"&lt;&gt;",$F$10:$F$47,$E51,$E$10:$E$47,$F51)</f>
        <v>0</v>
      </c>
      <c r="BP51" s="102">
        <f>SUMIFS(BP$10:BP$47,$F$10:$F$47,$E$50,$E$10:$E$47,$F$51)</f>
        <v>0</v>
      </c>
      <c r="BQ51" s="102">
        <f>SUMIFS(BQ$10:BQ$47,$F$10:$F$47,$E$50,$E$10:$E$47,$F$51)</f>
        <v>0</v>
      </c>
      <c r="BR51" s="102">
        <f>SUMIFS(BR$10:BR$47,$F$10:$F$47,$E$50,$E$10:$E$47,$F$51)</f>
        <v>0</v>
      </c>
      <c r="BS51" s="102">
        <f>SUMIFS(BS$10:BS$47,$F$10:$F$47,$E$50,$E$10:$E$47,$F$51)</f>
        <v>0</v>
      </c>
      <c r="BT51" s="102">
        <f t="shared" ref="BP51:BW51" si="62">SUMIFS(BT$10:BT$47,$F$10:$F$47,$E$50,$E$10:$E$47,$F$51)</f>
        <v>0</v>
      </c>
      <c r="BU51" s="102">
        <f t="shared" si="62"/>
        <v>0</v>
      </c>
      <c r="BV51" s="102">
        <f t="shared" si="62"/>
        <v>0</v>
      </c>
      <c r="BW51" s="102">
        <f t="shared" si="62"/>
        <v>306200</v>
      </c>
    </row>
    <row r="52" spans="1:75" ht="19.5" customHeight="1" x14ac:dyDescent="0.4">
      <c r="A52" s="13"/>
      <c r="B52" s="10"/>
      <c r="C52" s="12" t="s">
        <v>49</v>
      </c>
      <c r="D52" s="13"/>
      <c r="E52" s="175"/>
      <c r="F52" s="75" t="s">
        <v>8</v>
      </c>
      <c r="G52" s="32">
        <v>40.799999999999997</v>
      </c>
      <c r="H52" s="102">
        <f>SUMIFS($H$10:$H$19,$F$10:$F$19,$E$50,$E$10:$E$19,$F$52)</f>
        <v>38000</v>
      </c>
      <c r="I52" s="103">
        <f>SUMIFS($I$10:$I$19,$F$10:$F$19,$E$50,$E$10:$E$19,$F$52)</f>
        <v>775200</v>
      </c>
      <c r="J52" s="13"/>
      <c r="K52" s="32" t="s">
        <v>7</v>
      </c>
      <c r="L52" s="82">
        <v>81.599999999999994</v>
      </c>
      <c r="M52" s="83">
        <f>ROUND($L52*1.15-$L52,1)</f>
        <v>12.2</v>
      </c>
      <c r="N52" s="83">
        <f>ROUND($L52*1.3-$L52,1)</f>
        <v>24.5</v>
      </c>
      <c r="O52" s="83">
        <f>ROUND($L52*1.5-$L52,1)</f>
        <v>40.799999999999997</v>
      </c>
      <c r="P52" s="83">
        <f>ROUND($L52*1.7-$L52,1)</f>
        <v>57.1</v>
      </c>
      <c r="Q52" s="13"/>
      <c r="R52" s="13"/>
      <c r="S52" s="78" t="s">
        <v>9</v>
      </c>
      <c r="T52" s="102">
        <f>SUMIFS(T$10:T$19,$F$10:$F$19,$E$55)</f>
        <v>53000</v>
      </c>
      <c r="U52" s="102">
        <f>SUMIFS(U$10:U$19,$F$10:$F$19,$E$55)</f>
        <v>49767</v>
      </c>
      <c r="V52" s="102">
        <f t="shared" ref="V52" si="63">SUMIFS(V$10:V$19,$F$10:$F$19,$E$55)</f>
        <v>45050</v>
      </c>
      <c r="W52" s="102">
        <f>SUMIFS(W$10:W$19,$F$10:$F$19,$E$55)</f>
        <v>42302</v>
      </c>
      <c r="X52" s="13"/>
      <c r="Y52" s="13"/>
      <c r="Z52" s="13"/>
      <c r="AA52" s="162">
        <f t="shared" si="53"/>
        <v>0</v>
      </c>
      <c r="AB52" s="102">
        <f>SUMIFS(AB$10:AB$47,$F$10:$F$47,$E$50,$E$10:$E$47,$F$52)</f>
        <v>0</v>
      </c>
      <c r="AC52" s="102">
        <f>SUMIFS(AC$10:AC$47,$F$10:$F$47,$E$50,$E$10:$E$47,$F$52)</f>
        <v>0</v>
      </c>
      <c r="AD52" s="102">
        <f>SUMIFS(AD$10:AD$47,$F$10:$F$47,$E$50,$E$10:$E$47,$F$52)</f>
        <v>0</v>
      </c>
      <c r="AE52" s="102">
        <f>SUMIFS(AE$10:AE$47,$F$10:$F$47,$E$50,$E$10:$E$47,$F$52)</f>
        <v>0</v>
      </c>
      <c r="AF52" s="162">
        <f t="shared" si="54"/>
        <v>0</v>
      </c>
      <c r="AG52" s="102">
        <f>SUMIFS(AG$10:AG$47,$F$10:$F$47,$E$50,$E$10:$E$47,$F$52)</f>
        <v>0</v>
      </c>
      <c r="AH52" s="102">
        <f>SUMIFS(AH$10:AH$47,$F$10:$F$47,$E$50,$E$10:$E$47,$F$52)</f>
        <v>0</v>
      </c>
      <c r="AI52" s="102">
        <f>SUMIFS(AI$10:AI$47,$F$10:$F$47,$E$50,$E$10:$E$47,$F$52)</f>
        <v>0</v>
      </c>
      <c r="AJ52" s="102">
        <f>SUMIFS(AJ$10:AJ$47,$F$10:$F$47,$E$50,$E$10:$E$47,$F$52)</f>
        <v>0</v>
      </c>
      <c r="AK52" s="162">
        <f t="shared" si="55"/>
        <v>0</v>
      </c>
      <c r="AL52" s="102">
        <f>SUMIFS(AL$10:AL$47,$F$10:$F$47,$E$50,$E$10:$E$47,$F$52)</f>
        <v>0</v>
      </c>
      <c r="AM52" s="102">
        <f>SUMIFS(AM$10:AM$47,$F$10:$F$47,$E$50,$E$10:$E$47,$F$52)</f>
        <v>0</v>
      </c>
      <c r="AN52" s="102">
        <f>SUMIFS(AN$10:AN$47,$F$10:$F$47,$E$50,$E$10:$E$47,$F$52)</f>
        <v>0</v>
      </c>
      <c r="AO52" s="102">
        <f>SUMIFS(AO$10:AO$47,$F$10:$F$47,$E$50,$E$10:$E$47,$F$52)</f>
        <v>0</v>
      </c>
      <c r="AP52" s="162">
        <f t="shared" si="56"/>
        <v>0</v>
      </c>
      <c r="AQ52" s="102">
        <f>SUMIFS(AQ$10:AQ$47,$F$10:$F$47,$E$50,$E$10:$E$47,$F$52)</f>
        <v>0</v>
      </c>
      <c r="AR52" s="102">
        <f>SUMIFS(AR$10:AR$47,$F$10:$F$47,$E$50,$E$10:$E$47,$F$52)</f>
        <v>0</v>
      </c>
      <c r="AS52" s="102">
        <f>SUMIFS(AS$10:AS$47,$F$10:$F$47,$E$50,$E$10:$E$47,$F$52)</f>
        <v>0</v>
      </c>
      <c r="AT52" s="102">
        <f>SUMIFS(AT$10:AT$47,$F$10:$F$47,$E$50,$E$10:$E$47,$F$52)</f>
        <v>0</v>
      </c>
      <c r="AU52" s="162">
        <f t="shared" si="57"/>
        <v>0</v>
      </c>
      <c r="AV52" s="102">
        <f>SUMIFS(AV$10:AV$47,$F$10:$F$47,$E$50,$E$10:$E$47,$F$52)</f>
        <v>0</v>
      </c>
      <c r="AW52" s="102">
        <f>SUMIFS(AW$10:AW$47,$F$10:$F$47,$E$50,$E$10:$E$47,$F$52)</f>
        <v>0</v>
      </c>
      <c r="AX52" s="102">
        <f>SUMIFS(AX$10:AX$47,$F$10:$F$47,$E$50,$E$10:$E$47,$F$52)</f>
        <v>0</v>
      </c>
      <c r="AY52" s="102">
        <f>SUMIFS(AY$10:AY$47,$F$10:$F$47,$E$50,$E$10:$E$47,$F$52)</f>
        <v>0</v>
      </c>
      <c r="AZ52" s="162">
        <f t="shared" si="58"/>
        <v>0</v>
      </c>
      <c r="BA52" s="102">
        <f>SUMIFS(BA$10:BA$47,$F$10:$F$47,$E$50,$E$10:$E$47,$F$52)</f>
        <v>0</v>
      </c>
      <c r="BB52" s="102">
        <f>SUMIFS(BB$10:BB$47,$F$10:$F$47,$E$50,$E$10:$E$47,$F$52)</f>
        <v>0</v>
      </c>
      <c r="BC52" s="102">
        <f>SUMIFS(BC$10:BC$47,$F$10:$F$47,$E$50,$E$10:$E$47,$F$52)</f>
        <v>0</v>
      </c>
      <c r="BD52" s="102">
        <f>SUMIFS(BD$10:BD$47,$F$10:$F$47,$E$50,$E$10:$E$47,$F$52)</f>
        <v>0</v>
      </c>
      <c r="BE52" s="162">
        <f t="shared" si="59"/>
        <v>0</v>
      </c>
      <c r="BF52" s="102">
        <f>SUMIFS(BF$10:BF$47,$F$10:$F$47,$E$50,$E$10:$E$47,$F$52)</f>
        <v>0</v>
      </c>
      <c r="BG52" s="102">
        <f>SUMIFS(BG$10:BG$47,$F$10:$F$47,$E$50,$E$10:$E$47,$F$52)</f>
        <v>0</v>
      </c>
      <c r="BH52" s="102">
        <f>SUMIFS(BH$10:BH$47,$F$10:$F$47,$E$50,$E$10:$E$47,$F$52)</f>
        <v>0</v>
      </c>
      <c r="BI52" s="102">
        <f>SUMIFS(BI$10:BI$47,$F$10:$F$47,$E$50,$E$10:$E$47,$F$52)</f>
        <v>0</v>
      </c>
      <c r="BJ52" s="162">
        <f t="shared" si="60"/>
        <v>0</v>
      </c>
      <c r="BK52" s="102">
        <f>SUMIFS(BK$10:BK$47,$F$10:$F$47,$E$50,$E$10:$E$47,$F$52)</f>
        <v>0</v>
      </c>
      <c r="BL52" s="102">
        <f>SUMIFS(BL$10:BL$47,$F$10:$F$47,$E$50,$E$10:$E$47,$F$52)</f>
        <v>0</v>
      </c>
      <c r="BM52" s="102">
        <f>SUMIFS(BM$10:BM$47,$F$10:$F$47,$E$50,$E$10:$E$47,$F$52)</f>
        <v>0</v>
      </c>
      <c r="BN52" s="102">
        <f>SUMIFS(BN$10:BN$47,$F$10:$F$47,$E$50,$E$10:$E$47,$F$52)</f>
        <v>0</v>
      </c>
      <c r="BO52" s="162">
        <f t="shared" si="61"/>
        <v>0</v>
      </c>
      <c r="BP52" s="102">
        <f>SUMIFS(BP$10:BP$47,$F$10:$F$47,$E$50,$E$10:$E$47,$F$52)</f>
        <v>0</v>
      </c>
      <c r="BQ52" s="102">
        <f>SUMIFS(BQ$10:BQ$47,$F$10:$F$47,$E$50,$E$10:$E$47,$F$52)</f>
        <v>0</v>
      </c>
      <c r="BR52" s="102">
        <f>SUMIFS(BR$10:BR$47,$F$10:$F$47,$E$50,$E$10:$E$47,$F$52)</f>
        <v>0</v>
      </c>
      <c r="BS52" s="102">
        <f>SUMIFS(BS$10:BS$47,$F$10:$F$47,$E$50,$E$10:$E$47,$F$52)</f>
        <v>0</v>
      </c>
      <c r="BT52" s="102">
        <f t="shared" ref="BP52:BW52" si="64">SUMIFS(BT$10:BT$47,$F$10:$F$47,$E$50,$E$10:$E$47,$F$52)</f>
        <v>0</v>
      </c>
      <c r="BU52" s="102">
        <f t="shared" si="64"/>
        <v>0</v>
      </c>
      <c r="BV52" s="102">
        <f t="shared" si="64"/>
        <v>0</v>
      </c>
      <c r="BW52" s="102">
        <f t="shared" si="64"/>
        <v>775200</v>
      </c>
    </row>
    <row r="53" spans="1:75" ht="19.5" customHeight="1" x14ac:dyDescent="0.4">
      <c r="A53" s="13"/>
      <c r="B53" s="13"/>
      <c r="C53" s="13"/>
      <c r="D53" s="13"/>
      <c r="E53" s="175"/>
      <c r="F53" s="75" t="s">
        <v>6</v>
      </c>
      <c r="G53" s="32">
        <v>57.1</v>
      </c>
      <c r="H53" s="102">
        <f>SUMIFS($H$10:$H$19,$F$10:$F$19,$E$50,$E$10:$E$19,$F$53)</f>
        <v>80000</v>
      </c>
      <c r="I53" s="103">
        <f>SUMIFS($I$10:$I$19,$F$10:$F$19,$E$50,$E$10:$E$19,$F$53)</f>
        <v>2283900</v>
      </c>
      <c r="J53" s="13"/>
      <c r="K53" s="32" t="s">
        <v>9</v>
      </c>
      <c r="L53" s="165">
        <f>81.6*1.06</f>
        <v>86.495999999999995</v>
      </c>
      <c r="M53" s="83">
        <f>ROUND($L53*1.15-$L53,1)</f>
        <v>13</v>
      </c>
      <c r="N53" s="83">
        <f>ROUND($L53*1.3-$L53,1)</f>
        <v>25.9</v>
      </c>
      <c r="O53" s="83">
        <f>ROUND($L53*1.5-$L53,1)</f>
        <v>43.2</v>
      </c>
      <c r="P53" s="83">
        <f>ROUND($L53*1.7-$L53,1)</f>
        <v>60.5</v>
      </c>
      <c r="Q53" s="13"/>
      <c r="R53" s="13"/>
      <c r="S53" s="78" t="s">
        <v>17</v>
      </c>
      <c r="T53" s="102">
        <f>SUMIFS(T$10:T$19,$F$10:$F$19,$E$60)</f>
        <v>50000</v>
      </c>
      <c r="U53" s="102">
        <f>SUMIFS(U$10:U$19,$F$10:$F$19,$E$60)</f>
        <v>64950</v>
      </c>
      <c r="V53" s="102">
        <f t="shared" ref="V53" si="65">SUMIFS(V$10:V$19,$F$10:$F$19,$E$60)</f>
        <v>42500</v>
      </c>
      <c r="W53" s="102">
        <f>SUMIFS(W$10:W$19,$F$10:$F$19,$E$60)</f>
        <v>55207.5</v>
      </c>
      <c r="X53" s="13"/>
      <c r="Y53" s="13"/>
      <c r="Z53" s="13"/>
      <c r="AA53" s="162">
        <f t="shared" si="53"/>
        <v>0</v>
      </c>
      <c r="AB53" s="102">
        <f>SUMIFS(AB$10:AB$47,$F$10:$F$47,$E$50,$E$10:$E$47,$F$53)</f>
        <v>0</v>
      </c>
      <c r="AC53" s="102">
        <f>SUMIFS(AC$10:AC$47,$F$10:$F$47,$E$50,$E$10:$E$47,$F$53)</f>
        <v>0</v>
      </c>
      <c r="AD53" s="102">
        <f>SUMIFS(AD$10:AD$47,$F$10:$F$47,$E$50,$E$10:$E$47,$F$53)</f>
        <v>0</v>
      </c>
      <c r="AE53" s="102">
        <f>SUMIFS(AE$10:AE$47,$F$10:$F$47,$E$50,$E$10:$E$47,$F$53)</f>
        <v>0</v>
      </c>
      <c r="AF53" s="162">
        <f t="shared" si="54"/>
        <v>0</v>
      </c>
      <c r="AG53" s="102">
        <f>SUMIFS(AG$10:AG$47,$F$10:$F$47,$E$50,$E$10:$E$47,$F$53)</f>
        <v>0</v>
      </c>
      <c r="AH53" s="102">
        <f>SUMIFS(AH$10:AH$47,$F$10:$F$47,$E$50,$E$10:$E$47,$F$53)</f>
        <v>0</v>
      </c>
      <c r="AI53" s="102">
        <f>SUMIFS(AI$10:AI$47,$F$10:$F$47,$E$50,$E$10:$E$47,$F$53)</f>
        <v>0</v>
      </c>
      <c r="AJ53" s="102">
        <f>SUMIFS(AJ$10:AJ$47,$F$10:$F$47,$E$50,$E$10:$E$47,$F$53)</f>
        <v>0</v>
      </c>
      <c r="AK53" s="162">
        <f t="shared" si="55"/>
        <v>0</v>
      </c>
      <c r="AL53" s="102">
        <f>SUMIFS(AL$10:AL$47,$F$10:$F$47,$E$50,$E$10:$E$47,$F$53)</f>
        <v>0</v>
      </c>
      <c r="AM53" s="102">
        <f>SUMIFS(AM$10:AM$47,$F$10:$F$47,$E$50,$E$10:$E$47,$F$53)</f>
        <v>0</v>
      </c>
      <c r="AN53" s="102">
        <f>SUMIFS(AN$10:AN$47,$F$10:$F$47,$E$50,$E$10:$E$47,$F$53)</f>
        <v>0</v>
      </c>
      <c r="AO53" s="102">
        <f>SUMIFS(AO$10:AO$47,$F$10:$F$47,$E$50,$E$10:$E$47,$F$53)</f>
        <v>0</v>
      </c>
      <c r="AP53" s="162">
        <f t="shared" si="56"/>
        <v>0</v>
      </c>
      <c r="AQ53" s="102">
        <f>SUMIFS(AQ$10:AQ$47,$F$10:$F$47,$E$50,$E$10:$E$47,$F$53)</f>
        <v>0</v>
      </c>
      <c r="AR53" s="102">
        <f>SUMIFS(AR$10:AR$47,$F$10:$F$47,$E$50,$E$10:$E$47,$F$53)</f>
        <v>0</v>
      </c>
      <c r="AS53" s="102">
        <f>SUMIFS(AS$10:AS$47,$F$10:$F$47,$E$50,$E$10:$E$47,$F$53)</f>
        <v>0</v>
      </c>
      <c r="AT53" s="102">
        <f>SUMIFS(AT$10:AT$47,$F$10:$F$47,$E$50,$E$10:$E$47,$F$53)</f>
        <v>0</v>
      </c>
      <c r="AU53" s="162">
        <f t="shared" si="57"/>
        <v>0</v>
      </c>
      <c r="AV53" s="102">
        <f>SUMIFS(AV$10:AV$47,$F$10:$F$47,$E$50,$E$10:$E$47,$F$53)</f>
        <v>0</v>
      </c>
      <c r="AW53" s="102">
        <f>SUMIFS(AW$10:AW$47,$F$10:$F$47,$E$50,$E$10:$E$47,$F$53)</f>
        <v>0</v>
      </c>
      <c r="AX53" s="102">
        <f>SUMIFS(AX$10:AX$47,$F$10:$F$47,$E$50,$E$10:$E$47,$F$53)</f>
        <v>0</v>
      </c>
      <c r="AY53" s="102">
        <f>SUMIFS(AY$10:AY$47,$F$10:$F$47,$E$50,$E$10:$E$47,$F$53)</f>
        <v>0</v>
      </c>
      <c r="AZ53" s="162">
        <f t="shared" si="58"/>
        <v>0</v>
      </c>
      <c r="BA53" s="102">
        <f>SUMIFS(BA$10:BA$47,$F$10:$F$47,$E$50,$E$10:$E$47,$F$53)</f>
        <v>0</v>
      </c>
      <c r="BB53" s="102">
        <f>SUMIFS(BB$10:BB$47,$F$10:$F$47,$E$50,$E$10:$E$47,$F$53)</f>
        <v>0</v>
      </c>
      <c r="BC53" s="102">
        <f>SUMIFS(BC$10:BC$47,$F$10:$F$47,$E$50,$E$10:$E$47,$F$53)</f>
        <v>0</v>
      </c>
      <c r="BD53" s="102">
        <f>SUMIFS(BD$10:BD$47,$F$10:$F$47,$E$50,$E$10:$E$47,$F$53)</f>
        <v>0</v>
      </c>
      <c r="BE53" s="162">
        <f t="shared" si="59"/>
        <v>0</v>
      </c>
      <c r="BF53" s="102">
        <f>SUMIFS(BF$10:BF$47,$F$10:$F$47,$E$50,$E$10:$E$47,$F$53)</f>
        <v>0</v>
      </c>
      <c r="BG53" s="102">
        <f>SUMIFS(BG$10:BG$47,$F$10:$F$47,$E$50,$E$10:$E$47,$F$53)</f>
        <v>0</v>
      </c>
      <c r="BH53" s="102">
        <f>SUMIFS(BH$10:BH$47,$F$10:$F$47,$E$50,$E$10:$E$47,$F$53)</f>
        <v>0</v>
      </c>
      <c r="BI53" s="102">
        <f>SUMIFS(BI$10:BI$47,$F$10:$F$47,$E$50,$E$10:$E$47,$F$53)</f>
        <v>0</v>
      </c>
      <c r="BJ53" s="162">
        <f t="shared" si="60"/>
        <v>0</v>
      </c>
      <c r="BK53" s="102">
        <f>SUMIFS(BK$10:BK$47,$F$10:$F$47,$E$50,$E$10:$E$47,$F$53)</f>
        <v>0</v>
      </c>
      <c r="BL53" s="102">
        <f>SUMIFS(BL$10:BL$47,$F$10:$F$47,$E$50,$E$10:$E$47,$F$53)</f>
        <v>0</v>
      </c>
      <c r="BM53" s="102">
        <f>SUMIFS(BM$10:BM$47,$F$10:$F$47,$E$50,$E$10:$E$47,$F$53)</f>
        <v>0</v>
      </c>
      <c r="BN53" s="102">
        <f>SUMIFS(BN$10:BN$47,$F$10:$F$47,$E$50,$E$10:$E$47,$F$53)</f>
        <v>0</v>
      </c>
      <c r="BO53" s="162">
        <f t="shared" si="61"/>
        <v>0</v>
      </c>
      <c r="BP53" s="102">
        <f>SUMIFS(BP$10:BP$47,$F$10:$F$47,$E$50,$E$10:$E$47,$F$53)</f>
        <v>0</v>
      </c>
      <c r="BQ53" s="102">
        <f>SUMIFS(BQ$10:BQ$47,$F$10:$F$47,$E$50,$E$10:$E$47,$F$53)</f>
        <v>0</v>
      </c>
      <c r="BR53" s="102">
        <f>SUMIFS(BR$10:BR$47,$F$10:$F$47,$E$50,$E$10:$E$47,$F$53)</f>
        <v>0</v>
      </c>
      <c r="BS53" s="102">
        <f>SUMIFS(BS$10:BS$47,$F$10:$F$47,$E$50,$E$10:$E$47,$F$53)</f>
        <v>0</v>
      </c>
      <c r="BT53" s="102">
        <f t="shared" ref="BP53:BW53" si="66">SUMIFS(BT$10:BT$47,$F$10:$F$47,$E$50,$E$10:$E$47,$F$53)</f>
        <v>0</v>
      </c>
      <c r="BU53" s="102">
        <f t="shared" si="66"/>
        <v>0</v>
      </c>
      <c r="BV53" s="102">
        <f t="shared" si="66"/>
        <v>0</v>
      </c>
      <c r="BW53" s="102">
        <f t="shared" si="66"/>
        <v>2283900</v>
      </c>
    </row>
    <row r="54" spans="1:75" ht="19.5" customHeight="1" x14ac:dyDescent="0.4">
      <c r="A54" s="13"/>
      <c r="B54" s="13"/>
      <c r="C54" s="13"/>
      <c r="D54" s="13"/>
      <c r="E54" s="175"/>
      <c r="F54" s="78" t="s">
        <v>25</v>
      </c>
      <c r="G54" s="32"/>
      <c r="H54" s="104">
        <f>SUM(H50:H53)</f>
        <v>169000</v>
      </c>
      <c r="I54" s="105">
        <f>SUM(I50:I53)</f>
        <v>3523900</v>
      </c>
      <c r="J54" s="13"/>
      <c r="K54" s="32" t="s">
        <v>17</v>
      </c>
      <c r="L54" s="79">
        <v>106.9</v>
      </c>
      <c r="M54" s="84">
        <f>ROUND($L54*1.15-$L54,1)</f>
        <v>16</v>
      </c>
      <c r="N54" s="84">
        <f>ROUND($L54*1.3-$L54,1)</f>
        <v>32.1</v>
      </c>
      <c r="O54" s="84">
        <f>ROUND($L54*1.5-$L54,1)</f>
        <v>53.5</v>
      </c>
      <c r="P54" s="84">
        <f>ROUND($L54*1.7-$L54,1)</f>
        <v>74.8</v>
      </c>
      <c r="Q54" s="13"/>
      <c r="R54" s="13"/>
      <c r="S54" s="78" t="s">
        <v>18</v>
      </c>
      <c r="T54" s="102">
        <f>SUMIFS(T$10:T$19,$F$10:$F$19,$E$65)</f>
        <v>50000</v>
      </c>
      <c r="U54" s="102">
        <f>SUMIFS(U$10:U$19,$F$10:$F$19,$E$65)</f>
        <v>78000</v>
      </c>
      <c r="V54" s="102">
        <f t="shared" ref="V54" si="67">SUMIFS(V$10:V$19,$F$10:$F$19,$E$65)</f>
        <v>42500</v>
      </c>
      <c r="W54" s="102">
        <f>SUMIFS(W$10:W$19,$F$10:$F$19,$E$65)</f>
        <v>66300</v>
      </c>
      <c r="X54" s="13"/>
      <c r="Y54" s="13"/>
      <c r="Z54" s="13"/>
      <c r="AA54" s="162">
        <f t="shared" si="53"/>
        <v>0</v>
      </c>
      <c r="AB54" s="104">
        <f>SUM(AB50:AB53)</f>
        <v>0</v>
      </c>
      <c r="AC54" s="104">
        <f>SUM(AC50:AC53)</f>
        <v>0</v>
      </c>
      <c r="AD54" s="104">
        <f>SUM(AD50:AD53)</f>
        <v>0</v>
      </c>
      <c r="AE54" s="104">
        <f>SUM(AE50:AE53)</f>
        <v>0</v>
      </c>
      <c r="AF54" s="162">
        <f t="shared" si="54"/>
        <v>0</v>
      </c>
      <c r="AG54" s="104">
        <f>SUM(AG50:AG53)</f>
        <v>0</v>
      </c>
      <c r="AH54" s="104">
        <f>SUM(AH50:AH53)</f>
        <v>0</v>
      </c>
      <c r="AI54" s="104">
        <f>SUM(AI50:AI53)</f>
        <v>0</v>
      </c>
      <c r="AJ54" s="104">
        <f>SUM(AJ50:AJ53)</f>
        <v>0</v>
      </c>
      <c r="AK54" s="162">
        <f t="shared" si="55"/>
        <v>0</v>
      </c>
      <c r="AL54" s="104">
        <f>SUM(AL50:AL53)</f>
        <v>0</v>
      </c>
      <c r="AM54" s="104">
        <f>SUM(AM50:AM53)</f>
        <v>0</v>
      </c>
      <c r="AN54" s="104">
        <f>SUM(AN50:AN53)</f>
        <v>0</v>
      </c>
      <c r="AO54" s="104">
        <f>SUM(AO50:AO53)</f>
        <v>0</v>
      </c>
      <c r="AP54" s="162">
        <f t="shared" si="56"/>
        <v>0</v>
      </c>
      <c r="AQ54" s="104">
        <f>SUM(AQ50:AQ53)</f>
        <v>0</v>
      </c>
      <c r="AR54" s="104">
        <f>SUM(AR50:AR53)</f>
        <v>0</v>
      </c>
      <c r="AS54" s="104">
        <f>SUM(AS50:AS53)</f>
        <v>0</v>
      </c>
      <c r="AT54" s="104">
        <f>SUM(AT50:AT53)</f>
        <v>0</v>
      </c>
      <c r="AU54" s="162">
        <f t="shared" si="57"/>
        <v>0</v>
      </c>
      <c r="AV54" s="104">
        <f>SUM(AV50:AV53)</f>
        <v>0</v>
      </c>
      <c r="AW54" s="104">
        <f>SUM(AW50:AW53)</f>
        <v>0</v>
      </c>
      <c r="AX54" s="104">
        <f>SUM(AX50:AX53)</f>
        <v>0</v>
      </c>
      <c r="AY54" s="104">
        <f>SUM(AY50:AY53)</f>
        <v>0</v>
      </c>
      <c r="AZ54" s="162">
        <f t="shared" si="58"/>
        <v>0</v>
      </c>
      <c r="BA54" s="104">
        <f>SUM(BA50:BA53)</f>
        <v>0</v>
      </c>
      <c r="BB54" s="104">
        <f>SUM(BB50:BB53)</f>
        <v>0</v>
      </c>
      <c r="BC54" s="104">
        <f>SUM(BC50:BC53)</f>
        <v>0</v>
      </c>
      <c r="BD54" s="104">
        <f>SUM(BD50:BD53)</f>
        <v>0</v>
      </c>
      <c r="BE54" s="162">
        <f t="shared" si="59"/>
        <v>0</v>
      </c>
      <c r="BF54" s="104">
        <f>SUM(BF50:BF53)</f>
        <v>0</v>
      </c>
      <c r="BG54" s="104">
        <f>SUM(BG50:BG53)</f>
        <v>0</v>
      </c>
      <c r="BH54" s="104">
        <f>SUM(BH50:BH53)</f>
        <v>0</v>
      </c>
      <c r="BI54" s="104">
        <f>SUM(BI50:BI53)</f>
        <v>0</v>
      </c>
      <c r="BJ54" s="162">
        <f t="shared" si="60"/>
        <v>0</v>
      </c>
      <c r="BK54" s="104">
        <f>SUM(BK50:BK53)</f>
        <v>0</v>
      </c>
      <c r="BL54" s="104">
        <f>SUM(BL50:BL53)</f>
        <v>0</v>
      </c>
      <c r="BM54" s="104">
        <f>SUM(BM50:BM53)</f>
        <v>0</v>
      </c>
      <c r="BN54" s="104">
        <f>SUM(BN50:BN53)</f>
        <v>0</v>
      </c>
      <c r="BO54" s="162">
        <f t="shared" si="61"/>
        <v>0</v>
      </c>
      <c r="BP54" s="104">
        <f>SUM(BP50:BP53)</f>
        <v>0</v>
      </c>
      <c r="BQ54" s="104">
        <f>SUM(BQ50:BQ53)</f>
        <v>0</v>
      </c>
      <c r="BR54" s="104">
        <f>SUM(BR50:BR53)</f>
        <v>0</v>
      </c>
      <c r="BS54" s="104">
        <f>SUM(BS50:BS53)</f>
        <v>0</v>
      </c>
      <c r="BT54" s="104">
        <f t="shared" ref="BT54" si="68">SUM(BT50:BT53)</f>
        <v>0</v>
      </c>
      <c r="BU54" s="104">
        <f t="shared" ref="BU54" si="69">SUM(BU50:BU53)</f>
        <v>0</v>
      </c>
      <c r="BV54" s="104">
        <f t="shared" ref="BV54" si="70">SUM(BV50:BV53)</f>
        <v>0</v>
      </c>
      <c r="BW54" s="104">
        <f t="shared" ref="BW54" si="71">SUM(BW50:BW53)</f>
        <v>3523900</v>
      </c>
    </row>
    <row r="55" spans="1:75" ht="19.5" customHeight="1" x14ac:dyDescent="0.4">
      <c r="A55" s="13"/>
      <c r="B55" s="13"/>
      <c r="C55" s="13"/>
      <c r="D55" s="13"/>
      <c r="E55" s="175" t="s">
        <v>9</v>
      </c>
      <c r="F55" s="75">
        <v>1.1499999999999999</v>
      </c>
      <c r="G55" s="109">
        <v>13</v>
      </c>
      <c r="H55" s="102">
        <f>SUMIFS($H$10:$H$19,$F$10:$F$19,$E$55,$E$10:$E$19,$F$50)</f>
        <v>0</v>
      </c>
      <c r="I55" s="103">
        <f>SUMIFS($I$10:$I$19,$F$10:$F$19,#REF!,$E$10:$E$19,$F$50)</f>
        <v>0</v>
      </c>
      <c r="J55" s="13"/>
      <c r="K55" s="32" t="s">
        <v>18</v>
      </c>
      <c r="L55" s="85">
        <v>57</v>
      </c>
      <c r="M55" s="86">
        <f>ROUND($L55*1.15-$L55,1)</f>
        <v>8.6</v>
      </c>
      <c r="N55" s="86">
        <f>ROUND($L55*1.3-$L55,1)</f>
        <v>17.100000000000001</v>
      </c>
      <c r="O55" s="86">
        <f>ROUND($L55*1.5-$L55,1)</f>
        <v>28.5</v>
      </c>
      <c r="P55" s="86">
        <f>ROUND($L55*1.7-$L55,1)</f>
        <v>39.9</v>
      </c>
      <c r="Q55" s="13"/>
      <c r="R55" s="13"/>
      <c r="S55" s="78" t="s">
        <v>62</v>
      </c>
      <c r="T55" s="104"/>
      <c r="U55" s="104">
        <f>SUM(U51:U54)</f>
        <v>361717</v>
      </c>
      <c r="V55" s="104">
        <f>SUM(V51:V54)</f>
        <v>273700</v>
      </c>
      <c r="W55" s="104">
        <f>SUM(W51:W54)</f>
        <v>307459.5</v>
      </c>
      <c r="X55" s="13"/>
      <c r="Y55" s="13"/>
      <c r="Z55" s="13"/>
      <c r="AA55" s="162">
        <f t="shared" si="53"/>
        <v>0</v>
      </c>
      <c r="AB55" s="102">
        <f>SUMIFS(AB$10:AB$47,$F$10:$F$47,$E$55,$E$10:$E$47,$F$50)</f>
        <v>0</v>
      </c>
      <c r="AC55" s="102">
        <f>SUMIFS(AC$10:AC$47,$F$10:$F$47,$E$55,$E$10:$E$47,$F$50)</f>
        <v>0</v>
      </c>
      <c r="AD55" s="102">
        <f>SUMIFS(AD$10:AD$47,$F$10:$F$47,$E$55,$E$10:$E$47,$F$50)</f>
        <v>0</v>
      </c>
      <c r="AE55" s="102">
        <f>SUMIFS(AE$10:AE$47,$F$10:$F$47,$E$55,$E$10:$E$47,$F$50)</f>
        <v>0</v>
      </c>
      <c r="AF55" s="162">
        <f t="shared" si="54"/>
        <v>0</v>
      </c>
      <c r="AG55" s="102">
        <f>SUMIFS(AG$10:AG$47,$F$10:$F$47,$E$55,$E$10:$E$47,$F$50)</f>
        <v>0</v>
      </c>
      <c r="AH55" s="102">
        <f>SUMIFS(AH$10:AH$47,$F$10:$F$47,$E$55,$E$10:$E$47,$F$50)</f>
        <v>0</v>
      </c>
      <c r="AI55" s="102">
        <f>SUMIFS(AI$10:AI$47,$F$10:$F$47,$E$55,$E$10:$E$47,$F$50)</f>
        <v>0</v>
      </c>
      <c r="AJ55" s="102">
        <f>SUMIFS(AJ$10:AJ$47,$F$10:$F$47,$E$55,$E$10:$E$47,$F$50)</f>
        <v>0</v>
      </c>
      <c r="AK55" s="162">
        <f t="shared" si="55"/>
        <v>0</v>
      </c>
      <c r="AL55" s="102">
        <f>SUMIFS(AL$10:AL$47,$F$10:$F$47,$E$55,$E$10:$E$47,$F$50)</f>
        <v>0</v>
      </c>
      <c r="AM55" s="102">
        <f>SUMIFS(AM$10:AM$47,$F$10:$F$47,$E$55,$E$10:$E$47,$F$50)</f>
        <v>0</v>
      </c>
      <c r="AN55" s="102">
        <f>SUMIFS(AN$10:AN$47,$F$10:$F$47,$E$55,$E$10:$E$47,$F$50)</f>
        <v>0</v>
      </c>
      <c r="AO55" s="102">
        <f>SUMIFS(AO$10:AO$47,$F$10:$F$47,$E$55,$E$10:$E$47,$F$50)</f>
        <v>0</v>
      </c>
      <c r="AP55" s="162">
        <f t="shared" si="56"/>
        <v>0</v>
      </c>
      <c r="AQ55" s="102">
        <f>SUMIFS(AQ$10:AQ$47,$F$10:$F$47,$E$55,$E$10:$E$47,$F$50)</f>
        <v>0</v>
      </c>
      <c r="AR55" s="102">
        <f>SUMIFS(AR$10:AR$47,$F$10:$F$47,$E$55,$E$10:$E$47,$F$50)</f>
        <v>0</v>
      </c>
      <c r="AS55" s="102">
        <f>SUMIFS(AS$10:AS$47,$F$10:$F$47,$E$55,$E$10:$E$47,$F$50)</f>
        <v>0</v>
      </c>
      <c r="AT55" s="102">
        <f>SUMIFS(AT$10:AT$47,$F$10:$F$47,$E$55,$E$10:$E$47,$F$50)</f>
        <v>0</v>
      </c>
      <c r="AU55" s="162">
        <f t="shared" si="57"/>
        <v>0</v>
      </c>
      <c r="AV55" s="102">
        <f>SUMIFS(AV$10:AV$47,$F$10:$F$47,$E$55,$E$10:$E$47,$F$50)</f>
        <v>0</v>
      </c>
      <c r="AW55" s="102">
        <f>SUMIFS(AW$10:AW$47,$F$10:$F$47,$E$55,$E$10:$E$47,$F$50)</f>
        <v>0</v>
      </c>
      <c r="AX55" s="102">
        <f>SUMIFS(AX$10:AX$47,$F$10:$F$47,$E$55,$E$10:$E$47,$F$50)</f>
        <v>0</v>
      </c>
      <c r="AY55" s="102">
        <f>SUMIFS(AY$10:AY$47,$F$10:$F$47,$E$55,$E$10:$E$47,$F$50)</f>
        <v>0</v>
      </c>
      <c r="AZ55" s="162">
        <f t="shared" si="58"/>
        <v>0</v>
      </c>
      <c r="BA55" s="102">
        <f>SUMIFS(BA$10:BA$47,$F$10:$F$47,$E$55,$E$10:$E$47,$F$50)</f>
        <v>0</v>
      </c>
      <c r="BB55" s="102">
        <f>SUMIFS(BB$10:BB$47,$F$10:$F$47,$E$55,$E$10:$E$47,$F$50)</f>
        <v>0</v>
      </c>
      <c r="BC55" s="102">
        <f>SUMIFS(BC$10:BC$47,$F$10:$F$47,$E$55,$E$10:$E$47,$F$50)</f>
        <v>0</v>
      </c>
      <c r="BD55" s="102">
        <f>SUMIFS(BD$10:BD$47,$F$10:$F$47,$E$55,$E$10:$E$47,$F$50)</f>
        <v>0</v>
      </c>
      <c r="BE55" s="162">
        <f t="shared" si="59"/>
        <v>0</v>
      </c>
      <c r="BF55" s="102">
        <f>SUMIFS(BF$10:BF$47,$F$10:$F$47,$E$55,$E$10:$E$47,$F$50)</f>
        <v>0</v>
      </c>
      <c r="BG55" s="102">
        <f>SUMIFS(BG$10:BG$47,$F$10:$F$47,$E$55,$E$10:$E$47,$F$50)</f>
        <v>0</v>
      </c>
      <c r="BH55" s="102">
        <f>SUMIFS(BH$10:BH$47,$F$10:$F$47,$E$55,$E$10:$E$47,$F$50)</f>
        <v>0</v>
      </c>
      <c r="BI55" s="102">
        <f>SUMIFS(BI$10:BI$47,$F$10:$F$47,$E$55,$E$10:$E$47,$F$50)</f>
        <v>0</v>
      </c>
      <c r="BJ55" s="162">
        <f t="shared" si="60"/>
        <v>0</v>
      </c>
      <c r="BK55" s="102">
        <f>SUMIFS(BK$10:BK$47,$F$10:$F$47,$E$55,$E$10:$E$47,$F$50)</f>
        <v>0</v>
      </c>
      <c r="BL55" s="102">
        <f>SUMIFS(BL$10:BL$47,$F$10:$F$47,$E$55,$E$10:$E$47,$F$50)</f>
        <v>0</v>
      </c>
      <c r="BM55" s="102">
        <f>SUMIFS(BM$10:BM$47,$F$10:$F$47,$E$55,$E$10:$E$47,$F$50)</f>
        <v>0</v>
      </c>
      <c r="BN55" s="102">
        <f>SUMIFS(BN$10:BN$47,$F$10:$F$47,$E$55,$E$10:$E$47,$F$50)</f>
        <v>0</v>
      </c>
      <c r="BO55" s="162">
        <f t="shared" si="61"/>
        <v>0</v>
      </c>
      <c r="BP55" s="102">
        <f>SUMIFS(BP$10:BP$47,$F$10:$F$47,$E$55,$E$10:$E$47,$F$50)</f>
        <v>0</v>
      </c>
      <c r="BQ55" s="102">
        <f>SUMIFS(BQ$10:BQ$47,$F$10:$F$47,$E$55,$E$10:$E$47,$F$50)</f>
        <v>0</v>
      </c>
      <c r="BR55" s="102">
        <f>SUMIFS(BR$10:BR$47,$F$10:$F$47,$E$55,$E$10:$E$47,$F$50)</f>
        <v>0</v>
      </c>
      <c r="BS55" s="102">
        <f>SUMIFS(BS$10:BS$47,$F$10:$F$47,$E$55,$E$10:$E$47,$F$50)</f>
        <v>0</v>
      </c>
      <c r="BT55" s="102">
        <f t="shared" ref="BP55:BW55" si="72">SUMIFS(BT$10:BT$47,$F$10:$F$47,$E$55,$E$10:$E$47,$F$50)</f>
        <v>0</v>
      </c>
      <c r="BU55" s="102">
        <f t="shared" si="72"/>
        <v>0</v>
      </c>
      <c r="BV55" s="102">
        <f t="shared" si="72"/>
        <v>0</v>
      </c>
      <c r="BW55" s="102">
        <f t="shared" si="72"/>
        <v>0</v>
      </c>
    </row>
    <row r="56" spans="1:75" ht="19.5" customHeight="1" x14ac:dyDescent="0.4">
      <c r="A56" s="13"/>
      <c r="B56" s="13"/>
      <c r="C56" s="13"/>
      <c r="D56" s="13"/>
      <c r="E56" s="175"/>
      <c r="F56" s="75" t="s">
        <v>10</v>
      </c>
      <c r="G56" s="109">
        <v>25.9</v>
      </c>
      <c r="H56" s="102">
        <f>SUMIFS($H$10:$H$19,$F$10:$F$19,$E$55,$E$10:$E$19,$F$51)</f>
        <v>0</v>
      </c>
      <c r="I56" s="103">
        <f>SUMIFS($I$10:$I$19,$F$10:$F$19,$E$55,$E$10:$E$19,$F$51)</f>
        <v>0</v>
      </c>
      <c r="J56" s="13"/>
      <c r="K56" s="13"/>
      <c r="L56" s="15"/>
      <c r="M56" s="13"/>
      <c r="N56" s="13"/>
      <c r="O56" s="13"/>
      <c r="P56" s="13"/>
      <c r="Q56" s="13"/>
      <c r="R56" s="13"/>
      <c r="S56" s="13"/>
      <c r="T56" s="13"/>
      <c r="U56" s="13"/>
      <c r="V56" s="13"/>
      <c r="W56" s="13"/>
      <c r="X56" s="13"/>
      <c r="Y56" s="13"/>
      <c r="Z56" s="13"/>
      <c r="AA56" s="162">
        <f t="shared" si="53"/>
        <v>0</v>
      </c>
      <c r="AB56" s="102">
        <f>SUMIFS(AB$10:AB$47,$F$10:$F$47,$E$55,$E$10:$E$47,$F$51)</f>
        <v>0</v>
      </c>
      <c r="AC56" s="102">
        <f>SUMIFS(AC$10:AC$47,$F$10:$F$47,$E$55,$E$10:$E$47,$F$51)</f>
        <v>0</v>
      </c>
      <c r="AD56" s="102">
        <f>SUMIFS(AD$10:AD$47,$F$10:$F$47,$E$55,$E$10:$E$47,$F$51)</f>
        <v>0</v>
      </c>
      <c r="AE56" s="102">
        <f>SUMIFS(AE$10:AE$47,$F$10:$F$47,$E$55,$E$10:$E$47,$F$51)</f>
        <v>0</v>
      </c>
      <c r="AF56" s="162">
        <f t="shared" si="54"/>
        <v>0</v>
      </c>
      <c r="AG56" s="102">
        <f>SUMIFS(AG$10:AG$47,$F$10:$F$47,$E$55,$E$10:$E$47,$F$51)</f>
        <v>0</v>
      </c>
      <c r="AH56" s="102">
        <f>SUMIFS(AH$10:AH$47,$F$10:$F$47,$E$55,$E$10:$E$47,$F$51)</f>
        <v>0</v>
      </c>
      <c r="AI56" s="102">
        <f>SUMIFS(AI$10:AI$47,$F$10:$F$47,$E$55,$E$10:$E$47,$F$51)</f>
        <v>0</v>
      </c>
      <c r="AJ56" s="102">
        <f>SUMIFS(AJ$10:AJ$47,$F$10:$F$47,$E$55,$E$10:$E$47,$F$51)</f>
        <v>0</v>
      </c>
      <c r="AK56" s="162">
        <f t="shared" si="55"/>
        <v>0</v>
      </c>
      <c r="AL56" s="102">
        <f>SUMIFS(AL$10:AL$47,$F$10:$F$47,$E$55,$E$10:$E$47,$F$51)</f>
        <v>0</v>
      </c>
      <c r="AM56" s="102">
        <f>SUMIFS(AM$10:AM$47,$F$10:$F$47,$E$55,$E$10:$E$47,$F$51)</f>
        <v>0</v>
      </c>
      <c r="AN56" s="102">
        <f>SUMIFS(AN$10:AN$47,$F$10:$F$47,$E$55,$E$10:$E$47,$F$51)</f>
        <v>0</v>
      </c>
      <c r="AO56" s="102">
        <f>SUMIFS(AO$10:AO$47,$F$10:$F$47,$E$55,$E$10:$E$47,$F$51)</f>
        <v>0</v>
      </c>
      <c r="AP56" s="162">
        <f t="shared" si="56"/>
        <v>0</v>
      </c>
      <c r="AQ56" s="102">
        <f>SUMIFS(AQ$10:AQ$47,$F$10:$F$47,$E$55,$E$10:$E$47,$F$51)</f>
        <v>0</v>
      </c>
      <c r="AR56" s="102">
        <f>SUMIFS(AR$10:AR$47,$F$10:$F$47,$E$55,$E$10:$E$47,$F$51)</f>
        <v>0</v>
      </c>
      <c r="AS56" s="102">
        <f>SUMIFS(AS$10:AS$47,$F$10:$F$47,$E$55,$E$10:$E$47,$F$51)</f>
        <v>0</v>
      </c>
      <c r="AT56" s="102">
        <f>SUMIFS(AT$10:AT$47,$F$10:$F$47,$E$55,$E$10:$E$47,$F$51)</f>
        <v>0</v>
      </c>
      <c r="AU56" s="162">
        <f t="shared" si="57"/>
        <v>0</v>
      </c>
      <c r="AV56" s="102">
        <f>SUMIFS(AV$10:AV$47,$F$10:$F$47,$E$55,$E$10:$E$47,$F$51)</f>
        <v>0</v>
      </c>
      <c r="AW56" s="102">
        <f>SUMIFS(AW$10:AW$47,$F$10:$F$47,$E$55,$E$10:$E$47,$F$51)</f>
        <v>0</v>
      </c>
      <c r="AX56" s="102">
        <f>SUMIFS(AX$10:AX$47,$F$10:$F$47,$E$55,$E$10:$E$47,$F$51)</f>
        <v>0</v>
      </c>
      <c r="AY56" s="102">
        <f>SUMIFS(AY$10:AY$47,$F$10:$F$47,$E$55,$E$10:$E$47,$F$51)</f>
        <v>0</v>
      </c>
      <c r="AZ56" s="162">
        <f t="shared" si="58"/>
        <v>0</v>
      </c>
      <c r="BA56" s="102">
        <f>SUMIFS(BA$10:BA$47,$F$10:$F$47,$E$55,$E$10:$E$47,$F$51)</f>
        <v>0</v>
      </c>
      <c r="BB56" s="102">
        <f>SUMIFS(BB$10:BB$47,$F$10:$F$47,$E$55,$E$10:$E$47,$F$51)</f>
        <v>0</v>
      </c>
      <c r="BC56" s="102">
        <f>SUMIFS(BC$10:BC$47,$F$10:$F$47,$E$55,$E$10:$E$47,$F$51)</f>
        <v>0</v>
      </c>
      <c r="BD56" s="102">
        <f>SUMIFS(BD$10:BD$47,$F$10:$F$47,$E$55,$E$10:$E$47,$F$51)</f>
        <v>0</v>
      </c>
      <c r="BE56" s="162">
        <f t="shared" si="59"/>
        <v>0</v>
      </c>
      <c r="BF56" s="102">
        <f>SUMIFS(BF$10:BF$47,$F$10:$F$47,$E$55,$E$10:$E$47,$F$51)</f>
        <v>0</v>
      </c>
      <c r="BG56" s="102">
        <f>SUMIFS(BG$10:BG$47,$F$10:$F$47,$E$55,$E$10:$E$47,$F$51)</f>
        <v>0</v>
      </c>
      <c r="BH56" s="102">
        <f>SUMIFS(BH$10:BH$47,$F$10:$F$47,$E$55,$E$10:$E$47,$F$51)</f>
        <v>0</v>
      </c>
      <c r="BI56" s="102">
        <f>SUMIFS(BI$10:BI$47,$F$10:$F$47,$E$55,$E$10:$E$47,$F$51)</f>
        <v>0</v>
      </c>
      <c r="BJ56" s="162">
        <f t="shared" si="60"/>
        <v>0</v>
      </c>
      <c r="BK56" s="102">
        <f>SUMIFS(BK$10:BK$47,$F$10:$F$47,$E$55,$E$10:$E$47,$F$51)</f>
        <v>0</v>
      </c>
      <c r="BL56" s="102">
        <f>SUMIFS(BL$10:BL$47,$F$10:$F$47,$E$55,$E$10:$E$47,$F$51)</f>
        <v>0</v>
      </c>
      <c r="BM56" s="102">
        <f>SUMIFS(BM$10:BM$47,$F$10:$F$47,$E$55,$E$10:$E$47,$F$51)</f>
        <v>0</v>
      </c>
      <c r="BN56" s="102">
        <f>SUMIFS(BN$10:BN$47,$F$10:$F$47,$E$55,$E$10:$E$47,$F$51)</f>
        <v>0</v>
      </c>
      <c r="BO56" s="162">
        <f t="shared" si="61"/>
        <v>0</v>
      </c>
      <c r="BP56" s="102">
        <f>SUMIFS(BP$10:BP$47,$F$10:$F$47,$E$55,$E$10:$E$47,$F$51)</f>
        <v>0</v>
      </c>
      <c r="BQ56" s="102">
        <f>SUMIFS(BQ$10:BQ$47,$F$10:$F$47,$E$55,$E$10:$E$47,$F$51)</f>
        <v>0</v>
      </c>
      <c r="BR56" s="102">
        <f>SUMIFS(BR$10:BR$47,$F$10:$F$47,$E$55,$E$10:$E$47,$F$51)</f>
        <v>0</v>
      </c>
      <c r="BS56" s="102">
        <f>SUMIFS(BS$10:BS$47,$F$10:$F$47,$E$55,$E$10:$E$47,$F$51)</f>
        <v>0</v>
      </c>
      <c r="BT56" s="102">
        <f t="shared" ref="BP56:BW56" si="73">SUMIFS(BT$10:BT$47,$F$10:$F$47,$E$55,$E$10:$E$47,$F$51)</f>
        <v>0</v>
      </c>
      <c r="BU56" s="102">
        <f t="shared" si="73"/>
        <v>0</v>
      </c>
      <c r="BV56" s="102">
        <f t="shared" si="73"/>
        <v>0</v>
      </c>
      <c r="BW56" s="102">
        <f t="shared" si="73"/>
        <v>0</v>
      </c>
    </row>
    <row r="57" spans="1:75" ht="19.5" customHeight="1" x14ac:dyDescent="0.4">
      <c r="A57" s="13"/>
      <c r="B57" s="13"/>
      <c r="C57" s="13"/>
      <c r="D57" s="13"/>
      <c r="E57" s="175"/>
      <c r="F57" s="75" t="s">
        <v>8</v>
      </c>
      <c r="G57" s="109">
        <v>43.2</v>
      </c>
      <c r="H57" s="102">
        <f>SUMIFS($H$10:$H$19,$F$10:$F$19,$E$55,$E$10:$E$19,$F$52)</f>
        <v>53000</v>
      </c>
      <c r="I57" s="103">
        <f>SUMIFS($I$10:$I$19,$F$10:$F$19,$E$55,$E$10:$E$19,$F$52)</f>
        <v>1144800</v>
      </c>
      <c r="J57" s="13"/>
      <c r="K57" s="13"/>
      <c r="L57" s="15"/>
      <c r="M57" s="13"/>
      <c r="N57" s="13"/>
      <c r="O57" s="13"/>
      <c r="P57" s="13"/>
      <c r="Q57" s="13"/>
      <c r="R57" s="88"/>
      <c r="S57" s="13"/>
      <c r="T57" s="13"/>
      <c r="U57" s="13"/>
      <c r="V57" s="13"/>
      <c r="W57" s="13"/>
      <c r="X57" s="13"/>
      <c r="Y57" s="13"/>
      <c r="Z57" s="13"/>
      <c r="AA57" s="162">
        <f t="shared" si="53"/>
        <v>0</v>
      </c>
      <c r="AB57" s="102">
        <f>SUMIFS(AB$10:AB$47,$F$10:$F$47,$E$55,$E$10:$E$47,$F$52)</f>
        <v>0</v>
      </c>
      <c r="AC57" s="102">
        <f>SUMIFS(AC$10:AC$47,$F$10:$F$47,$E$55,$E$10:$E$47,$F$52)</f>
        <v>0</v>
      </c>
      <c r="AD57" s="102">
        <f>SUMIFS(AD$10:AD$47,$F$10:$F$47,$E$55,$E$10:$E$47,$F$52)</f>
        <v>0</v>
      </c>
      <c r="AE57" s="102">
        <f>SUMIFS(AE$10:AE$47,$F$10:$F$47,$E$55,$E$10:$E$47,$F$52)</f>
        <v>0</v>
      </c>
      <c r="AF57" s="162">
        <f t="shared" si="54"/>
        <v>0</v>
      </c>
      <c r="AG57" s="102">
        <f>SUMIFS(AG$10:AG$47,$F$10:$F$47,$E$55,$E$10:$E$47,$F$52)</f>
        <v>0</v>
      </c>
      <c r="AH57" s="102">
        <f>SUMIFS(AH$10:AH$47,$F$10:$F$47,$E$55,$E$10:$E$47,$F$52)</f>
        <v>0</v>
      </c>
      <c r="AI57" s="102">
        <f>SUMIFS(AI$10:AI$47,$F$10:$F$47,$E$55,$E$10:$E$47,$F$52)</f>
        <v>0</v>
      </c>
      <c r="AJ57" s="102">
        <f>SUMIFS(AJ$10:AJ$47,$F$10:$F$47,$E$55,$E$10:$E$47,$F$52)</f>
        <v>0</v>
      </c>
      <c r="AK57" s="162">
        <f t="shared" si="55"/>
        <v>0</v>
      </c>
      <c r="AL57" s="102">
        <f>SUMIFS(AL$10:AL$47,$F$10:$F$47,$E$55,$E$10:$E$47,$F$52)</f>
        <v>0</v>
      </c>
      <c r="AM57" s="102">
        <f>SUMIFS(AM$10:AM$47,$F$10:$F$47,$E$55,$E$10:$E$47,$F$52)</f>
        <v>0</v>
      </c>
      <c r="AN57" s="102">
        <f>SUMIFS(AN$10:AN$47,$F$10:$F$47,$E$55,$E$10:$E$47,$F$52)</f>
        <v>0</v>
      </c>
      <c r="AO57" s="102">
        <f>SUMIFS(AO$10:AO$47,$F$10:$F$47,$E$55,$E$10:$E$47,$F$52)</f>
        <v>0</v>
      </c>
      <c r="AP57" s="162">
        <f t="shared" si="56"/>
        <v>0</v>
      </c>
      <c r="AQ57" s="102">
        <f>SUMIFS(AQ$10:AQ$47,$F$10:$F$47,$E$55,$E$10:$E$47,$F$52)</f>
        <v>0</v>
      </c>
      <c r="AR57" s="102">
        <f>SUMIFS(AR$10:AR$47,$F$10:$F$47,$E$55,$E$10:$E$47,$F$52)</f>
        <v>0</v>
      </c>
      <c r="AS57" s="102">
        <f>SUMIFS(AS$10:AS$47,$F$10:$F$47,$E$55,$E$10:$E$47,$F$52)</f>
        <v>0</v>
      </c>
      <c r="AT57" s="102">
        <f>SUMIFS(AT$10:AT$47,$F$10:$F$47,$E$55,$E$10:$E$47,$F$52)</f>
        <v>0</v>
      </c>
      <c r="AU57" s="162">
        <f t="shared" si="57"/>
        <v>0</v>
      </c>
      <c r="AV57" s="102">
        <f>SUMIFS(AV$10:AV$47,$F$10:$F$47,$E$55,$E$10:$E$47,$F$52)</f>
        <v>0</v>
      </c>
      <c r="AW57" s="102">
        <f>SUMIFS(AW$10:AW$47,$F$10:$F$47,$E$55,$E$10:$E$47,$F$52)</f>
        <v>0</v>
      </c>
      <c r="AX57" s="102">
        <f>SUMIFS(AX$10:AX$47,$F$10:$F$47,$E$55,$E$10:$E$47,$F$52)</f>
        <v>0</v>
      </c>
      <c r="AY57" s="102">
        <f>SUMIFS(AY$10:AY$47,$F$10:$F$47,$E$55,$E$10:$E$47,$F$52)</f>
        <v>0</v>
      </c>
      <c r="AZ57" s="162">
        <f t="shared" si="58"/>
        <v>0</v>
      </c>
      <c r="BA57" s="102">
        <f>SUMIFS(BA$10:BA$47,$F$10:$F$47,$E$55,$E$10:$E$47,$F$52)</f>
        <v>0</v>
      </c>
      <c r="BB57" s="102">
        <f>SUMIFS(BB$10:BB$47,$F$10:$F$47,$E$55,$E$10:$E$47,$F$52)</f>
        <v>0</v>
      </c>
      <c r="BC57" s="102">
        <f>SUMIFS(BC$10:BC$47,$F$10:$F$47,$E$55,$E$10:$E$47,$F$52)</f>
        <v>0</v>
      </c>
      <c r="BD57" s="102">
        <f>SUMIFS(BD$10:BD$47,$F$10:$F$47,$E$55,$E$10:$E$47,$F$52)</f>
        <v>0</v>
      </c>
      <c r="BE57" s="162">
        <f t="shared" si="59"/>
        <v>0</v>
      </c>
      <c r="BF57" s="102">
        <f>SUMIFS(BF$10:BF$47,$F$10:$F$47,$E$55,$E$10:$E$47,$F$52)</f>
        <v>0</v>
      </c>
      <c r="BG57" s="102">
        <f>SUMIFS(BG$10:BG$47,$F$10:$F$47,$E$55,$E$10:$E$47,$F$52)</f>
        <v>0</v>
      </c>
      <c r="BH57" s="102">
        <f>SUMIFS(BH$10:BH$47,$F$10:$F$47,$E$55,$E$10:$E$47,$F$52)</f>
        <v>0</v>
      </c>
      <c r="BI57" s="102">
        <f>SUMIFS(BI$10:BI$47,$F$10:$F$47,$E$55,$E$10:$E$47,$F$52)</f>
        <v>0</v>
      </c>
      <c r="BJ57" s="162">
        <f t="shared" si="60"/>
        <v>0</v>
      </c>
      <c r="BK57" s="102">
        <f>SUMIFS(BK$10:BK$47,$F$10:$F$47,$E$55,$E$10:$E$47,$F$52)</f>
        <v>0</v>
      </c>
      <c r="BL57" s="102">
        <f>SUMIFS(BL$10:BL$47,$F$10:$F$47,$E$55,$E$10:$E$47,$F$52)</f>
        <v>0</v>
      </c>
      <c r="BM57" s="102">
        <f>SUMIFS(BM$10:BM$47,$F$10:$F$47,$E$55,$E$10:$E$47,$F$52)</f>
        <v>0</v>
      </c>
      <c r="BN57" s="102">
        <f>SUMIFS(BN$10:BN$47,$F$10:$F$47,$E$55,$E$10:$E$47,$F$52)</f>
        <v>0</v>
      </c>
      <c r="BO57" s="162">
        <f t="shared" si="61"/>
        <v>0</v>
      </c>
      <c r="BP57" s="102">
        <f>SUMIFS(BP$10:BP$47,$F$10:$F$47,$E$55,$E$10:$E$47,$F$52)</f>
        <v>0</v>
      </c>
      <c r="BQ57" s="102">
        <f>SUMIFS(BQ$10:BQ$47,$F$10:$F$47,$E$55,$E$10:$E$47,$F$52)</f>
        <v>0</v>
      </c>
      <c r="BR57" s="102">
        <f>SUMIFS(BR$10:BR$47,$F$10:$F$47,$E$55,$E$10:$E$47,$F$52)</f>
        <v>0</v>
      </c>
      <c r="BS57" s="102">
        <f>SUMIFS(BS$10:BS$47,$F$10:$F$47,$E$55,$E$10:$E$47,$F$52)</f>
        <v>0</v>
      </c>
      <c r="BT57" s="102">
        <f t="shared" ref="BP57:BW57" si="74">SUMIFS(BT$10:BT$47,$F$10:$F$47,$E$55,$E$10:$E$47,$F$52)</f>
        <v>0</v>
      </c>
      <c r="BU57" s="102">
        <f t="shared" si="74"/>
        <v>0</v>
      </c>
      <c r="BV57" s="102">
        <f t="shared" si="74"/>
        <v>0</v>
      </c>
      <c r="BW57" s="102">
        <f t="shared" si="74"/>
        <v>1144800</v>
      </c>
    </row>
    <row r="58" spans="1:75" ht="19.5" customHeight="1" x14ac:dyDescent="0.4">
      <c r="A58" s="13"/>
      <c r="B58" s="13"/>
      <c r="C58" s="13"/>
      <c r="D58" s="13"/>
      <c r="E58" s="175"/>
      <c r="F58" s="75" t="s">
        <v>6</v>
      </c>
      <c r="G58" s="78">
        <v>60.5</v>
      </c>
      <c r="H58" s="102">
        <f>SUMIFS($I$10:$I$19,$F$10:$F$19,$E$55,$E$10:$E$19,$F$53)</f>
        <v>0</v>
      </c>
      <c r="I58" s="103">
        <f>SUMIFS($I$10:$I$19,$F$10:$F$19,$E$55,$E$10:$E$19,$F$53)</f>
        <v>0</v>
      </c>
      <c r="J58" s="13"/>
      <c r="K58" s="13"/>
      <c r="L58" s="15"/>
      <c r="M58" s="13"/>
      <c r="N58" s="13"/>
      <c r="O58" s="13"/>
      <c r="P58" s="13"/>
      <c r="Q58" s="13"/>
      <c r="R58" s="13"/>
      <c r="S58" s="13"/>
      <c r="T58" s="13"/>
      <c r="U58" s="13"/>
      <c r="V58" s="13"/>
      <c r="W58" s="13"/>
      <c r="X58" s="13"/>
      <c r="Y58" s="13"/>
      <c r="Z58" s="13"/>
      <c r="AA58" s="162">
        <f t="shared" si="53"/>
        <v>0</v>
      </c>
      <c r="AB58" s="102">
        <f>SUMIFS(AB$10:AB$47,$F$10:$F$47,$E$55,$E$10:$E$47,$F$53)</f>
        <v>0</v>
      </c>
      <c r="AC58" s="102">
        <f>SUMIFS(AC$10:AC$47,$F$10:$F$47,$E$55,$E$10:$E$47,$F$53)</f>
        <v>0</v>
      </c>
      <c r="AD58" s="102">
        <f>SUMIFS(AD$10:AD$47,$F$10:$F$47,$E$55,$E$10:$E$47,$F$53)</f>
        <v>0</v>
      </c>
      <c r="AE58" s="102">
        <f>SUMIFS(AE$10:AE$47,$F$10:$F$47,$E$55,$E$10:$E$47,$F$53)</f>
        <v>0</v>
      </c>
      <c r="AF58" s="162">
        <f t="shared" si="54"/>
        <v>0</v>
      </c>
      <c r="AG58" s="102">
        <f>SUMIFS(AG$10:AG$47,$F$10:$F$47,$E$55,$E$10:$E$47,$F$53)</f>
        <v>0</v>
      </c>
      <c r="AH58" s="102">
        <f>SUMIFS(AH$10:AH$47,$F$10:$F$47,$E$55,$E$10:$E$47,$F$53)</f>
        <v>0</v>
      </c>
      <c r="AI58" s="102">
        <f>SUMIFS(AI$10:AI$47,$F$10:$F$47,$E$55,$E$10:$E$47,$F$53)</f>
        <v>0</v>
      </c>
      <c r="AJ58" s="102">
        <f>SUMIFS(AJ$10:AJ$47,$F$10:$F$47,$E$55,$E$10:$E$47,$F$53)</f>
        <v>0</v>
      </c>
      <c r="AK58" s="162">
        <f t="shared" si="55"/>
        <v>0</v>
      </c>
      <c r="AL58" s="102">
        <f>SUMIFS(AL$10:AL$47,$F$10:$F$47,$E$55,$E$10:$E$47,$F$53)</f>
        <v>0</v>
      </c>
      <c r="AM58" s="102">
        <f>SUMIFS(AM$10:AM$47,$F$10:$F$47,$E$55,$E$10:$E$47,$F$53)</f>
        <v>0</v>
      </c>
      <c r="AN58" s="102">
        <f>SUMIFS(AN$10:AN$47,$F$10:$F$47,$E$55,$E$10:$E$47,$F$53)</f>
        <v>0</v>
      </c>
      <c r="AO58" s="102">
        <f>SUMIFS(AO$10:AO$47,$F$10:$F$47,$E$55,$E$10:$E$47,$F$53)</f>
        <v>0</v>
      </c>
      <c r="AP58" s="162">
        <f t="shared" si="56"/>
        <v>0</v>
      </c>
      <c r="AQ58" s="102">
        <f>SUMIFS(AQ$10:AQ$47,$F$10:$F$47,$E$55,$E$10:$E$47,$F$53)</f>
        <v>0</v>
      </c>
      <c r="AR58" s="102">
        <f>SUMIFS(AR$10:AR$47,$F$10:$F$47,$E$55,$E$10:$E$47,$F$53)</f>
        <v>0</v>
      </c>
      <c r="AS58" s="102">
        <f>SUMIFS(AS$10:AS$47,$F$10:$F$47,$E$55,$E$10:$E$47,$F$53)</f>
        <v>0</v>
      </c>
      <c r="AT58" s="102">
        <f>SUMIFS(AT$10:AT$47,$F$10:$F$47,$E$55,$E$10:$E$47,$F$53)</f>
        <v>0</v>
      </c>
      <c r="AU58" s="162">
        <f t="shared" si="57"/>
        <v>0</v>
      </c>
      <c r="AV58" s="102">
        <f>SUMIFS(AV$10:AV$47,$F$10:$F$47,$E$55,$E$10:$E$47,$F$53)</f>
        <v>0</v>
      </c>
      <c r="AW58" s="102">
        <f>SUMIFS(AW$10:AW$47,$F$10:$F$47,$E$55,$E$10:$E$47,$F$53)</f>
        <v>0</v>
      </c>
      <c r="AX58" s="102">
        <f>SUMIFS(AX$10:AX$47,$F$10:$F$47,$E$55,$E$10:$E$47,$F$53)</f>
        <v>0</v>
      </c>
      <c r="AY58" s="102">
        <f>SUMIFS(AY$10:AY$47,$F$10:$F$47,$E$55,$E$10:$E$47,$F$53)</f>
        <v>0</v>
      </c>
      <c r="AZ58" s="162">
        <f t="shared" si="58"/>
        <v>0</v>
      </c>
      <c r="BA58" s="102">
        <f>SUMIFS(BA$10:BA$47,$F$10:$F$47,$E$55,$E$10:$E$47,$F$53)</f>
        <v>0</v>
      </c>
      <c r="BB58" s="102">
        <f>SUMIFS(BB$10:BB$47,$F$10:$F$47,$E$55,$E$10:$E$47,$F$53)</f>
        <v>0</v>
      </c>
      <c r="BC58" s="102">
        <f>SUMIFS(BC$10:BC$47,$F$10:$F$47,$E$55,$E$10:$E$47,$F$53)</f>
        <v>0</v>
      </c>
      <c r="BD58" s="102">
        <f>SUMIFS(BD$10:BD$47,$F$10:$F$47,$E$55,$E$10:$E$47,$F$53)</f>
        <v>0</v>
      </c>
      <c r="BE58" s="162">
        <f t="shared" si="59"/>
        <v>0</v>
      </c>
      <c r="BF58" s="102">
        <f>SUMIFS(BF$10:BF$47,$F$10:$F$47,$E$55,$E$10:$E$47,$F$53)</f>
        <v>0</v>
      </c>
      <c r="BG58" s="102">
        <f>SUMIFS(BG$10:BG$47,$F$10:$F$47,$E$55,$E$10:$E$47,$F$53)</f>
        <v>0</v>
      </c>
      <c r="BH58" s="102">
        <f>SUMIFS(BH$10:BH$47,$F$10:$F$47,$E$55,$E$10:$E$47,$F$53)</f>
        <v>0</v>
      </c>
      <c r="BI58" s="102">
        <f>SUMIFS(BI$10:BI$47,$F$10:$F$47,$E$55,$E$10:$E$47,$F$53)</f>
        <v>0</v>
      </c>
      <c r="BJ58" s="162">
        <f t="shared" si="60"/>
        <v>0</v>
      </c>
      <c r="BK58" s="102">
        <f>SUMIFS(BK$10:BK$47,$F$10:$F$47,$E$55,$E$10:$E$47,$F$53)</f>
        <v>0</v>
      </c>
      <c r="BL58" s="102">
        <f>SUMIFS(BL$10:BL$47,$F$10:$F$47,$E$55,$E$10:$E$47,$F$53)</f>
        <v>0</v>
      </c>
      <c r="BM58" s="102">
        <f>SUMIFS(BM$10:BM$47,$F$10:$F$47,$E$55,$E$10:$E$47,$F$53)</f>
        <v>0</v>
      </c>
      <c r="BN58" s="102">
        <f>SUMIFS(BN$10:BN$47,$F$10:$F$47,$E$55,$E$10:$E$47,$F$53)</f>
        <v>0</v>
      </c>
      <c r="BO58" s="162">
        <f t="shared" si="61"/>
        <v>0</v>
      </c>
      <c r="BP58" s="102">
        <f>SUMIFS(BP$10:BP$47,$F$10:$F$47,$E$55,$E$10:$E$47,$F$53)</f>
        <v>0</v>
      </c>
      <c r="BQ58" s="102">
        <f>SUMIFS(BQ$10:BQ$47,$F$10:$F$47,$E$55,$E$10:$E$47,$F$53)</f>
        <v>0</v>
      </c>
      <c r="BR58" s="102">
        <f>SUMIFS(BR$10:BR$47,$F$10:$F$47,$E$55,$E$10:$E$47,$F$53)</f>
        <v>0</v>
      </c>
      <c r="BS58" s="102">
        <f>SUMIFS(BS$10:BS$47,$F$10:$F$47,$E$55,$E$10:$E$47,$F$53)</f>
        <v>0</v>
      </c>
      <c r="BT58" s="102">
        <f t="shared" ref="BP58:BW58" si="75">SUMIFS(BT$10:BT$47,$F$10:$F$47,$E$55,$E$10:$E$47,$F$53)</f>
        <v>0</v>
      </c>
      <c r="BU58" s="102">
        <f t="shared" si="75"/>
        <v>0</v>
      </c>
      <c r="BV58" s="102">
        <f t="shared" si="75"/>
        <v>0</v>
      </c>
      <c r="BW58" s="102">
        <f t="shared" si="75"/>
        <v>0</v>
      </c>
    </row>
    <row r="59" spans="1:75" ht="19.5" customHeight="1" x14ac:dyDescent="0.4">
      <c r="A59" s="13"/>
      <c r="B59" s="8"/>
      <c r="C59" s="8"/>
      <c r="D59" s="13"/>
      <c r="E59" s="175"/>
      <c r="F59" s="78" t="s">
        <v>25</v>
      </c>
      <c r="G59" s="78"/>
      <c r="H59" s="104">
        <f>SUM(H55:H58)</f>
        <v>53000</v>
      </c>
      <c r="I59" s="105">
        <f>SUM(I55:I58)</f>
        <v>1144800</v>
      </c>
      <c r="J59" s="89"/>
      <c r="K59" s="13"/>
      <c r="L59" s="15"/>
      <c r="M59" s="13"/>
      <c r="N59" s="13"/>
      <c r="O59" s="13"/>
      <c r="P59" s="13"/>
      <c r="Q59" s="13"/>
      <c r="R59" s="13"/>
      <c r="S59" s="13"/>
      <c r="T59" s="13"/>
      <c r="U59" s="13"/>
      <c r="V59" s="13"/>
      <c r="W59" s="13"/>
      <c r="X59" s="13"/>
      <c r="Y59" s="13"/>
      <c r="Z59" s="13"/>
      <c r="AA59" s="162">
        <f t="shared" si="53"/>
        <v>0</v>
      </c>
      <c r="AB59" s="104">
        <f>SUM(AB55:AB58)</f>
        <v>0</v>
      </c>
      <c r="AC59" s="104">
        <f>SUM(AC55:AC58)</f>
        <v>0</v>
      </c>
      <c r="AD59" s="104">
        <f>SUM(AD55:AD58)</f>
        <v>0</v>
      </c>
      <c r="AE59" s="104">
        <f>SUM(AE55:AE58)</f>
        <v>0</v>
      </c>
      <c r="AF59" s="162">
        <f t="shared" si="54"/>
        <v>0</v>
      </c>
      <c r="AG59" s="104">
        <f>SUM(AG55:AG58)</f>
        <v>0</v>
      </c>
      <c r="AH59" s="104">
        <f>SUM(AH55:AH58)</f>
        <v>0</v>
      </c>
      <c r="AI59" s="104">
        <f>SUM(AI55:AI58)</f>
        <v>0</v>
      </c>
      <c r="AJ59" s="104">
        <f>SUM(AJ55:AJ58)</f>
        <v>0</v>
      </c>
      <c r="AK59" s="162">
        <f t="shared" si="55"/>
        <v>0</v>
      </c>
      <c r="AL59" s="104">
        <f>SUM(AL55:AL58)</f>
        <v>0</v>
      </c>
      <c r="AM59" s="104">
        <f>SUM(AM55:AM58)</f>
        <v>0</v>
      </c>
      <c r="AN59" s="104">
        <f>SUM(AN55:AN58)</f>
        <v>0</v>
      </c>
      <c r="AO59" s="104">
        <f>SUM(AO55:AO58)</f>
        <v>0</v>
      </c>
      <c r="AP59" s="162">
        <f t="shared" si="56"/>
        <v>0</v>
      </c>
      <c r="AQ59" s="104">
        <f>SUM(AQ55:AQ58)</f>
        <v>0</v>
      </c>
      <c r="AR59" s="104">
        <f>SUM(AR55:AR58)</f>
        <v>0</v>
      </c>
      <c r="AS59" s="104">
        <f>SUM(AS55:AS58)</f>
        <v>0</v>
      </c>
      <c r="AT59" s="104">
        <f>SUM(AT55:AT58)</f>
        <v>0</v>
      </c>
      <c r="AU59" s="162">
        <f t="shared" si="57"/>
        <v>0</v>
      </c>
      <c r="AV59" s="104">
        <f>SUM(AV55:AV58)</f>
        <v>0</v>
      </c>
      <c r="AW59" s="104">
        <f>SUM(AW55:AW58)</f>
        <v>0</v>
      </c>
      <c r="AX59" s="104">
        <f>SUM(AX55:AX58)</f>
        <v>0</v>
      </c>
      <c r="AY59" s="104">
        <f>SUM(AY55:AY58)</f>
        <v>0</v>
      </c>
      <c r="AZ59" s="162">
        <f t="shared" si="58"/>
        <v>0</v>
      </c>
      <c r="BA59" s="104">
        <f>SUM(BA55:BA58)</f>
        <v>0</v>
      </c>
      <c r="BB59" s="104">
        <f>SUM(BB55:BB58)</f>
        <v>0</v>
      </c>
      <c r="BC59" s="104">
        <f>SUM(BC55:BC58)</f>
        <v>0</v>
      </c>
      <c r="BD59" s="104">
        <f>SUM(BD55:BD58)</f>
        <v>0</v>
      </c>
      <c r="BE59" s="162">
        <f t="shared" si="59"/>
        <v>0</v>
      </c>
      <c r="BF59" s="104">
        <f>SUM(BF55:BF58)</f>
        <v>0</v>
      </c>
      <c r="BG59" s="104">
        <f>SUM(BG55:BG58)</f>
        <v>0</v>
      </c>
      <c r="BH59" s="104">
        <f>SUM(BH55:BH58)</f>
        <v>0</v>
      </c>
      <c r="BI59" s="104">
        <f>SUM(BI55:BI58)</f>
        <v>0</v>
      </c>
      <c r="BJ59" s="162">
        <f t="shared" si="60"/>
        <v>0</v>
      </c>
      <c r="BK59" s="104">
        <f>SUM(BK55:BK58)</f>
        <v>0</v>
      </c>
      <c r="BL59" s="104">
        <f>SUM(BL55:BL58)</f>
        <v>0</v>
      </c>
      <c r="BM59" s="104">
        <f>SUM(BM55:BM58)</f>
        <v>0</v>
      </c>
      <c r="BN59" s="104">
        <f>SUM(BN55:BN58)</f>
        <v>0</v>
      </c>
      <c r="BO59" s="162">
        <f t="shared" si="61"/>
        <v>0</v>
      </c>
      <c r="BP59" s="104">
        <f>SUM(BP55:BP58)</f>
        <v>0</v>
      </c>
      <c r="BQ59" s="104">
        <f>SUM(BQ55:BQ58)</f>
        <v>0</v>
      </c>
      <c r="BR59" s="104">
        <f>SUM(BR55:BR58)</f>
        <v>0</v>
      </c>
      <c r="BS59" s="104">
        <f>SUM(BS55:BS58)</f>
        <v>0</v>
      </c>
      <c r="BT59" s="104">
        <f t="shared" ref="BT59" si="76">SUM(BT55:BT58)</f>
        <v>0</v>
      </c>
      <c r="BU59" s="104">
        <f t="shared" ref="BU59" si="77">SUM(BU55:BU58)</f>
        <v>0</v>
      </c>
      <c r="BV59" s="104">
        <f t="shared" ref="BV59" si="78">SUM(BV55:BV58)</f>
        <v>0</v>
      </c>
      <c r="BW59" s="104">
        <f t="shared" ref="BW59" si="79">SUM(BW55:BW58)</f>
        <v>1144800</v>
      </c>
    </row>
    <row r="60" spans="1:75" ht="19.5" customHeight="1" x14ac:dyDescent="0.4">
      <c r="A60" s="13"/>
      <c r="B60" s="90"/>
      <c r="C60" s="8"/>
      <c r="D60" s="13"/>
      <c r="E60" s="175" t="s">
        <v>17</v>
      </c>
      <c r="F60" s="75">
        <v>1.1499999999999999</v>
      </c>
      <c r="G60" s="109">
        <v>16</v>
      </c>
      <c r="H60" s="102">
        <f>SUMIFS($H$10:$H$19,$F$10:$F$19,$E$60,$E$10:$E$19,$F$50)</f>
        <v>0</v>
      </c>
      <c r="I60" s="103">
        <f>SUMIFS($I$10:$I$19,$F$10:$F$19,$E$60,$E$10:$E$19,$F$50)</f>
        <v>0</v>
      </c>
      <c r="J60" s="13"/>
      <c r="K60" s="13"/>
      <c r="L60" s="15"/>
      <c r="M60" s="13"/>
      <c r="N60" s="13"/>
      <c r="O60" s="13"/>
      <c r="P60" s="13"/>
      <c r="Q60" s="13"/>
      <c r="R60" s="13"/>
      <c r="S60" s="13"/>
      <c r="T60" s="13"/>
      <c r="U60" s="13"/>
      <c r="V60" s="13"/>
      <c r="W60" s="13"/>
      <c r="X60" s="13"/>
      <c r="Y60" s="13"/>
      <c r="Z60" s="13"/>
      <c r="AA60" s="162">
        <f t="shared" si="53"/>
        <v>0</v>
      </c>
      <c r="AB60" s="102">
        <f>SUMIFS(AB$10:AB$47,$F$10:$F$47,$E$60,$E$10:$E$47,$F$50)</f>
        <v>0</v>
      </c>
      <c r="AC60" s="102">
        <f>SUMIFS(AC$10:AC$47,$F$10:$F$47,$E$60,$E$10:$E$47,$F$50)</f>
        <v>0</v>
      </c>
      <c r="AD60" s="102">
        <f>SUMIFS(AD$10:AD$47,$F$10:$F$47,$E$60,$E$10:$E$47,$F$50)</f>
        <v>0</v>
      </c>
      <c r="AE60" s="102">
        <f>SUMIFS(AE$10:AE$47,$F$10:$F$47,$E$60,$E$10:$E$47,$F$50)</f>
        <v>0</v>
      </c>
      <c r="AF60" s="162">
        <f t="shared" si="54"/>
        <v>0</v>
      </c>
      <c r="AG60" s="102">
        <f>SUMIFS(AG$10:AG$47,$F$10:$F$47,$E$60,$E$10:$E$47,$F$50)</f>
        <v>0</v>
      </c>
      <c r="AH60" s="102">
        <f>SUMIFS(AH$10:AH$47,$F$10:$F$47,$E$60,$E$10:$E$47,$F$50)</f>
        <v>0</v>
      </c>
      <c r="AI60" s="102">
        <f>SUMIFS(AI$10:AI$47,$F$10:$F$47,$E$60,$E$10:$E$47,$F$50)</f>
        <v>0</v>
      </c>
      <c r="AJ60" s="102">
        <f>SUMIFS(AJ$10:AJ$47,$F$10:$F$47,$E$60,$E$10:$E$47,$F$50)</f>
        <v>0</v>
      </c>
      <c r="AK60" s="162">
        <f t="shared" si="55"/>
        <v>0</v>
      </c>
      <c r="AL60" s="102">
        <f>SUMIFS(AL$10:AL$47,$F$10:$F$47,$E$60,$E$10:$E$47,$F$50)</f>
        <v>0</v>
      </c>
      <c r="AM60" s="102">
        <f>SUMIFS(AM$10:AM$47,$F$10:$F$47,$E$60,$E$10:$E$47,$F$50)</f>
        <v>0</v>
      </c>
      <c r="AN60" s="102">
        <f>SUMIFS(AN$10:AN$47,$F$10:$F$47,$E$60,$E$10:$E$47,$F$50)</f>
        <v>0</v>
      </c>
      <c r="AO60" s="102">
        <f>SUMIFS(AO$10:AO$47,$F$10:$F$47,$E$60,$E$10:$E$47,$F$50)</f>
        <v>0</v>
      </c>
      <c r="AP60" s="162">
        <f t="shared" si="56"/>
        <v>0</v>
      </c>
      <c r="AQ60" s="102">
        <f>SUMIFS(AQ$10:AQ$47,$F$10:$F$47,$E$60,$E$10:$E$47,$F$50)</f>
        <v>0</v>
      </c>
      <c r="AR60" s="102">
        <f>SUMIFS(AR$10:AR$47,$F$10:$F$47,$E$60,$E$10:$E$47,$F$50)</f>
        <v>0</v>
      </c>
      <c r="AS60" s="102">
        <f>SUMIFS(AS$10:AS$47,$F$10:$F$47,$E$60,$E$10:$E$47,$F$50)</f>
        <v>0</v>
      </c>
      <c r="AT60" s="102">
        <f>SUMIFS(AT$10:AT$47,$F$10:$F$47,$E$60,$E$10:$E$47,$F$50)</f>
        <v>0</v>
      </c>
      <c r="AU60" s="162">
        <f t="shared" si="57"/>
        <v>0</v>
      </c>
      <c r="AV60" s="102">
        <f>SUMIFS(AV$10:AV$47,$F$10:$F$47,$E$60,$E$10:$E$47,$F$50)</f>
        <v>0</v>
      </c>
      <c r="AW60" s="102">
        <f>SUMIFS(AW$10:AW$47,$F$10:$F$47,$E$60,$E$10:$E$47,$F$50)</f>
        <v>0</v>
      </c>
      <c r="AX60" s="102">
        <f>SUMIFS(AX$10:AX$47,$F$10:$F$47,$E$60,$E$10:$E$47,$F$50)</f>
        <v>0</v>
      </c>
      <c r="AY60" s="102">
        <f>SUMIFS(AY$10:AY$47,$F$10:$F$47,$E$60,$E$10:$E$47,$F$50)</f>
        <v>0</v>
      </c>
      <c r="AZ60" s="162">
        <f t="shared" si="58"/>
        <v>0</v>
      </c>
      <c r="BA60" s="102">
        <f>SUMIFS(BA$10:BA$47,$F$10:$F$47,$E$60,$E$10:$E$47,$F$50)</f>
        <v>0</v>
      </c>
      <c r="BB60" s="102">
        <f>SUMIFS(BB$10:BB$47,$F$10:$F$47,$E$60,$E$10:$E$47,$F$50)</f>
        <v>0</v>
      </c>
      <c r="BC60" s="102">
        <f>SUMIFS(BC$10:BC$47,$F$10:$F$47,$E$60,$E$10:$E$47,$F$50)</f>
        <v>0</v>
      </c>
      <c r="BD60" s="102">
        <f>SUMIFS(BD$10:BD$47,$F$10:$F$47,$E$60,$E$10:$E$47,$F$50)</f>
        <v>0</v>
      </c>
      <c r="BE60" s="162">
        <f t="shared" si="59"/>
        <v>0</v>
      </c>
      <c r="BF60" s="102">
        <f>SUMIFS(BF$10:BF$47,$F$10:$F$47,$E$60,$E$10:$E$47,$F$50)</f>
        <v>0</v>
      </c>
      <c r="BG60" s="102">
        <f>SUMIFS(BG$10:BG$47,$F$10:$F$47,$E$60,$E$10:$E$47,$F$50)</f>
        <v>0</v>
      </c>
      <c r="BH60" s="102">
        <f>SUMIFS(BH$10:BH$47,$F$10:$F$47,$E$60,$E$10:$E$47,$F$50)</f>
        <v>0</v>
      </c>
      <c r="BI60" s="102">
        <f>SUMIFS(BI$10:BI$47,$F$10:$F$47,$E$60,$E$10:$E$47,$F$50)</f>
        <v>0</v>
      </c>
      <c r="BJ60" s="162">
        <f t="shared" si="60"/>
        <v>0</v>
      </c>
      <c r="BK60" s="102">
        <f>SUMIFS(BK$10:BK$47,$F$10:$F$47,$E$60,$E$10:$E$47,$F$50)</f>
        <v>0</v>
      </c>
      <c r="BL60" s="102">
        <f>SUMIFS(BL$10:BL$47,$F$10:$F$47,$E$60,$E$10:$E$47,$F$50)</f>
        <v>0</v>
      </c>
      <c r="BM60" s="102">
        <f>SUMIFS(BM$10:BM$47,$F$10:$F$47,$E$60,$E$10:$E$47,$F$50)</f>
        <v>0</v>
      </c>
      <c r="BN60" s="102">
        <f>SUMIFS(BN$10:BN$47,$F$10:$F$47,$E$60,$E$10:$E$47,$F$50)</f>
        <v>0</v>
      </c>
      <c r="BO60" s="162">
        <f t="shared" si="61"/>
        <v>0</v>
      </c>
      <c r="BP60" s="102">
        <f>SUMIFS(BP$10:BP$47,$F$10:$F$47,$E$60,$E$10:$E$47,$F$50)</f>
        <v>0</v>
      </c>
      <c r="BQ60" s="102">
        <f>SUMIFS(BQ$10:BQ$47,$F$10:$F$47,$E$60,$E$10:$E$47,$F$50)</f>
        <v>0</v>
      </c>
      <c r="BR60" s="102">
        <f>SUMIFS(BR$10:BR$47,$F$10:$F$47,$E$60,$E$10:$E$47,$F$50)</f>
        <v>0</v>
      </c>
      <c r="BS60" s="102">
        <f>SUMIFS(BS$10:BS$47,$F$10:$F$47,$E$60,$E$10:$E$47,$F$50)</f>
        <v>0</v>
      </c>
      <c r="BT60" s="102">
        <f t="shared" ref="BP60:BW60" si="80">SUMIFS(BT$10:BT$47,$F$10:$F$47,$E$60,$E$10:$E$47,$F$50)</f>
        <v>0</v>
      </c>
      <c r="BU60" s="102">
        <f t="shared" si="80"/>
        <v>0</v>
      </c>
      <c r="BV60" s="102">
        <f t="shared" si="80"/>
        <v>0</v>
      </c>
      <c r="BW60" s="102">
        <f t="shared" si="80"/>
        <v>0</v>
      </c>
    </row>
    <row r="61" spans="1:75" ht="19.5" customHeight="1" x14ac:dyDescent="0.4">
      <c r="A61" s="13"/>
      <c r="B61" s="90"/>
      <c r="C61" s="8"/>
      <c r="D61" s="13"/>
      <c r="E61" s="175"/>
      <c r="F61" s="75" t="s">
        <v>10</v>
      </c>
      <c r="G61" s="109">
        <v>32.1</v>
      </c>
      <c r="H61" s="102">
        <f>SUMIFS($H$10:$H$19,$F$10:$F$19,$E$60,$E$10:$E$19,$F$51)</f>
        <v>0</v>
      </c>
      <c r="I61" s="103">
        <f>SUMIFS($I$10:$I$19,$F$10:$F$19,$E$60,$E$10:$E$19,$F$51)</f>
        <v>0</v>
      </c>
      <c r="J61" s="13"/>
      <c r="K61" s="13"/>
      <c r="L61" s="15"/>
      <c r="M61" s="13"/>
      <c r="N61" s="13"/>
      <c r="O61" s="13"/>
      <c r="P61" s="13"/>
      <c r="Q61" s="13"/>
      <c r="R61" s="13"/>
      <c r="S61" s="13"/>
      <c r="T61" s="13"/>
      <c r="U61" s="13"/>
      <c r="V61" s="13"/>
      <c r="W61" s="13"/>
      <c r="X61" s="13"/>
      <c r="Y61" s="13"/>
      <c r="Z61" s="13"/>
      <c r="AA61" s="162">
        <f t="shared" si="53"/>
        <v>0</v>
      </c>
      <c r="AB61" s="102">
        <f>SUMIFS(AB$10:AB$47,$F$10:$F$47,$E$60,$E$10:$E$47,$F$51)</f>
        <v>0</v>
      </c>
      <c r="AC61" s="102">
        <f>SUMIFS(AC$10:AC$47,$F$10:$F$47,$E$60,$E$10:$E$47,$F$51)</f>
        <v>0</v>
      </c>
      <c r="AD61" s="102">
        <f>SUMIFS(AD$10:AD$47,$F$10:$F$47,$E$60,$E$10:$E$47,$F$51)</f>
        <v>0</v>
      </c>
      <c r="AE61" s="102">
        <f>SUMIFS(AE$10:AE$47,$F$10:$F$47,$E$60,$E$10:$E$47,$F$51)</f>
        <v>0</v>
      </c>
      <c r="AF61" s="162">
        <f t="shared" si="54"/>
        <v>0</v>
      </c>
      <c r="AG61" s="102">
        <f>SUMIFS(AG$10:AG$47,$F$10:$F$47,$E$60,$E$10:$E$47,$F$51)</f>
        <v>0</v>
      </c>
      <c r="AH61" s="102">
        <f>SUMIFS(AH$10:AH$47,$F$10:$F$47,$E$60,$E$10:$E$47,$F$51)</f>
        <v>0</v>
      </c>
      <c r="AI61" s="102">
        <f>SUMIFS(AI$10:AI$47,$F$10:$F$47,$E$60,$E$10:$E$47,$F$51)</f>
        <v>0</v>
      </c>
      <c r="AJ61" s="102">
        <f>SUMIFS(AJ$10:AJ$47,$F$10:$F$47,$E$60,$E$10:$E$47,$F$51)</f>
        <v>0</v>
      </c>
      <c r="AK61" s="162">
        <f t="shared" si="55"/>
        <v>0</v>
      </c>
      <c r="AL61" s="102">
        <f>SUMIFS(AL$10:AL$47,$F$10:$F$47,$E$60,$E$10:$E$47,$F$51)</f>
        <v>0</v>
      </c>
      <c r="AM61" s="102">
        <f>SUMIFS(AM$10:AM$47,$F$10:$F$47,$E$60,$E$10:$E$47,$F$51)</f>
        <v>0</v>
      </c>
      <c r="AN61" s="102">
        <f>SUMIFS(AN$10:AN$47,$F$10:$F$47,$E$60,$E$10:$E$47,$F$51)</f>
        <v>0</v>
      </c>
      <c r="AO61" s="102">
        <f>SUMIFS(AO$10:AO$47,$F$10:$F$47,$E$60,$E$10:$E$47,$F$51)</f>
        <v>0</v>
      </c>
      <c r="AP61" s="162">
        <f t="shared" si="56"/>
        <v>0</v>
      </c>
      <c r="AQ61" s="102">
        <f>SUMIFS(AQ$10:AQ$47,$F$10:$F$47,$E$60,$E$10:$E$47,$F$51)</f>
        <v>0</v>
      </c>
      <c r="AR61" s="102">
        <f>SUMIFS(AR$10:AR$47,$F$10:$F$47,$E$60,$E$10:$E$47,$F$51)</f>
        <v>0</v>
      </c>
      <c r="AS61" s="102">
        <f>SUMIFS(AS$10:AS$47,$F$10:$F$47,$E$60,$E$10:$E$47,$F$51)</f>
        <v>0</v>
      </c>
      <c r="AT61" s="102">
        <f>SUMIFS(AT$10:AT$47,$F$10:$F$47,$E$60,$E$10:$E$47,$F$51)</f>
        <v>0</v>
      </c>
      <c r="AU61" s="162">
        <f t="shared" si="57"/>
        <v>0</v>
      </c>
      <c r="AV61" s="102">
        <f>SUMIFS(AV$10:AV$47,$F$10:$F$47,$E$60,$E$10:$E$47,$F$51)</f>
        <v>0</v>
      </c>
      <c r="AW61" s="102">
        <f>SUMIFS(AW$10:AW$47,$F$10:$F$47,$E$60,$E$10:$E$47,$F$51)</f>
        <v>0</v>
      </c>
      <c r="AX61" s="102">
        <f>SUMIFS(AX$10:AX$47,$F$10:$F$47,$E$60,$E$10:$E$47,$F$51)</f>
        <v>0</v>
      </c>
      <c r="AY61" s="102">
        <f>SUMIFS(AY$10:AY$47,$F$10:$F$47,$E$60,$E$10:$E$47,$F$51)</f>
        <v>0</v>
      </c>
      <c r="AZ61" s="162">
        <f t="shared" si="58"/>
        <v>0</v>
      </c>
      <c r="BA61" s="102">
        <f>SUMIFS(BA$10:BA$47,$F$10:$F$47,$E$60,$E$10:$E$47,$F$51)</f>
        <v>0</v>
      </c>
      <c r="BB61" s="102">
        <f>SUMIFS(BB$10:BB$47,$F$10:$F$47,$E$60,$E$10:$E$47,$F$51)</f>
        <v>0</v>
      </c>
      <c r="BC61" s="102">
        <f>SUMIFS(BC$10:BC$47,$F$10:$F$47,$E$60,$E$10:$E$47,$F$51)</f>
        <v>0</v>
      </c>
      <c r="BD61" s="102">
        <f>SUMIFS(BD$10:BD$47,$F$10:$F$47,$E$60,$E$10:$E$47,$F$51)</f>
        <v>0</v>
      </c>
      <c r="BE61" s="162">
        <f t="shared" si="59"/>
        <v>0</v>
      </c>
      <c r="BF61" s="102">
        <f>SUMIFS(BF$10:BF$47,$F$10:$F$47,$E$60,$E$10:$E$47,$F$51)</f>
        <v>0</v>
      </c>
      <c r="BG61" s="102">
        <f>SUMIFS(BG$10:BG$47,$F$10:$F$47,$E$60,$E$10:$E$47,$F$51)</f>
        <v>0</v>
      </c>
      <c r="BH61" s="102">
        <f>SUMIFS(BH$10:BH$47,$F$10:$F$47,$E$60,$E$10:$E$47,$F$51)</f>
        <v>0</v>
      </c>
      <c r="BI61" s="102">
        <f>SUMIFS(BI$10:BI$47,$F$10:$F$47,$E$60,$E$10:$E$47,$F$51)</f>
        <v>0</v>
      </c>
      <c r="BJ61" s="162">
        <f t="shared" si="60"/>
        <v>0</v>
      </c>
      <c r="BK61" s="102">
        <f>SUMIFS(BK$10:BK$47,$F$10:$F$47,$E$60,$E$10:$E$47,$F$51)</f>
        <v>0</v>
      </c>
      <c r="BL61" s="102">
        <f>SUMIFS(BL$10:BL$47,$F$10:$F$47,$E$60,$E$10:$E$47,$F$51)</f>
        <v>0</v>
      </c>
      <c r="BM61" s="102">
        <f>SUMIFS(BM$10:BM$47,$F$10:$F$47,$E$60,$E$10:$E$47,$F$51)</f>
        <v>0</v>
      </c>
      <c r="BN61" s="102">
        <f>SUMIFS(BN$10:BN$47,$F$10:$F$47,$E$60,$E$10:$E$47,$F$51)</f>
        <v>0</v>
      </c>
      <c r="BO61" s="162">
        <f t="shared" si="61"/>
        <v>0</v>
      </c>
      <c r="BP61" s="102">
        <f>SUMIFS(BP$10:BP$47,$F$10:$F$47,$E$60,$E$10:$E$47,$F$51)</f>
        <v>0</v>
      </c>
      <c r="BQ61" s="102">
        <f>SUMIFS(BQ$10:BQ$47,$F$10:$F$47,$E$60,$E$10:$E$47,$F$51)</f>
        <v>0</v>
      </c>
      <c r="BR61" s="102">
        <f>SUMIFS(BR$10:BR$47,$F$10:$F$47,$E$60,$E$10:$E$47,$F$51)</f>
        <v>0</v>
      </c>
      <c r="BS61" s="102">
        <f>SUMIFS(BS$10:BS$47,$F$10:$F$47,$E$60,$E$10:$E$47,$F$51)</f>
        <v>0</v>
      </c>
      <c r="BT61" s="102">
        <f t="shared" ref="BP61:BW61" si="81">SUMIFS(BT$10:BT$47,$F$10:$F$47,$E$60,$E$10:$E$47,$F$51)</f>
        <v>0</v>
      </c>
      <c r="BU61" s="102">
        <f t="shared" si="81"/>
        <v>0</v>
      </c>
      <c r="BV61" s="102">
        <f t="shared" si="81"/>
        <v>0</v>
      </c>
      <c r="BW61" s="102">
        <f t="shared" si="81"/>
        <v>0</v>
      </c>
    </row>
    <row r="62" spans="1:75" ht="19.5" customHeight="1" x14ac:dyDescent="0.4">
      <c r="A62" s="13"/>
      <c r="B62" s="8"/>
      <c r="C62" s="8"/>
      <c r="D62" s="13"/>
      <c r="E62" s="175"/>
      <c r="F62" s="75" t="s">
        <v>8</v>
      </c>
      <c r="G62" s="78">
        <v>53.5</v>
      </c>
      <c r="H62" s="102">
        <f>SUMIFS($H$10:$H$19,$F$10:$F$19,$E$60,$E$10:$E$19,$F$52)</f>
        <v>0</v>
      </c>
      <c r="I62" s="103">
        <f>SUMIFS($I$10:$I$19,$F$10:$F$19,$E$60,$E$10:$E$19,$F$52)</f>
        <v>0</v>
      </c>
      <c r="J62" s="13"/>
      <c r="K62" s="13"/>
      <c r="L62" s="15"/>
      <c r="M62" s="13"/>
      <c r="N62" s="13"/>
      <c r="O62" s="13"/>
      <c r="P62" s="13"/>
      <c r="Q62" s="13"/>
      <c r="R62" s="13"/>
      <c r="S62" s="13"/>
      <c r="T62" s="13"/>
      <c r="U62" s="13"/>
      <c r="V62" s="13"/>
      <c r="W62" s="13"/>
      <c r="X62" s="13"/>
      <c r="Y62" s="13"/>
      <c r="Z62" s="13"/>
      <c r="AA62" s="162">
        <f t="shared" si="53"/>
        <v>0</v>
      </c>
      <c r="AB62" s="102">
        <f>SUMIFS(AB$10:AB$47,$F$10:$F$47,$E$60,$E$10:$E$47,$F$52)</f>
        <v>0</v>
      </c>
      <c r="AC62" s="102">
        <f>SUMIFS(AC$10:AC$47,$F$10:$F$47,$E$60,$E$10:$E$47,$F$52)</f>
        <v>0</v>
      </c>
      <c r="AD62" s="102">
        <f>SUMIFS(AD$10:AD$47,$F$10:$F$47,$E$60,$E$10:$E$47,$F$52)</f>
        <v>0</v>
      </c>
      <c r="AE62" s="102">
        <f>SUMIFS(AE$10:AE$47,$F$10:$F$47,$E$60,$E$10:$E$47,$F$52)</f>
        <v>0</v>
      </c>
      <c r="AF62" s="162">
        <f t="shared" si="54"/>
        <v>0</v>
      </c>
      <c r="AG62" s="102">
        <f>SUMIFS(AG$10:AG$47,$F$10:$F$47,$E$60,$E$10:$E$47,$F$52)</f>
        <v>0</v>
      </c>
      <c r="AH62" s="102">
        <f>SUMIFS(AH$10:AH$47,$F$10:$F$47,$E$60,$E$10:$E$47,$F$52)</f>
        <v>0</v>
      </c>
      <c r="AI62" s="102">
        <f>SUMIFS(AI$10:AI$47,$F$10:$F$47,$E$60,$E$10:$E$47,$F$52)</f>
        <v>0</v>
      </c>
      <c r="AJ62" s="102">
        <f>SUMIFS(AJ$10:AJ$47,$F$10:$F$47,$E$60,$E$10:$E$47,$F$52)</f>
        <v>0</v>
      </c>
      <c r="AK62" s="162">
        <f t="shared" si="55"/>
        <v>0</v>
      </c>
      <c r="AL62" s="102">
        <f>SUMIFS(AL$10:AL$47,$F$10:$F$47,$E$60,$E$10:$E$47,$F$52)</f>
        <v>0</v>
      </c>
      <c r="AM62" s="102">
        <f>SUMIFS(AM$10:AM$47,$F$10:$F$47,$E$60,$E$10:$E$47,$F$52)</f>
        <v>0</v>
      </c>
      <c r="AN62" s="102">
        <f>SUMIFS(AN$10:AN$47,$F$10:$F$47,$E$60,$E$10:$E$47,$F$52)</f>
        <v>0</v>
      </c>
      <c r="AO62" s="102">
        <f>SUMIFS(AO$10:AO$47,$F$10:$F$47,$E$60,$E$10:$E$47,$F$52)</f>
        <v>0</v>
      </c>
      <c r="AP62" s="162">
        <f t="shared" si="56"/>
        <v>0</v>
      </c>
      <c r="AQ62" s="102">
        <f>SUMIFS(AQ$10:AQ$47,$F$10:$F$47,$E$60,$E$10:$E$47,$F$52)</f>
        <v>0</v>
      </c>
      <c r="AR62" s="102">
        <f>SUMIFS(AR$10:AR$47,$F$10:$F$47,$E$60,$E$10:$E$47,$F$52)</f>
        <v>0</v>
      </c>
      <c r="AS62" s="102">
        <f>SUMIFS(AS$10:AS$47,$F$10:$F$47,$E$60,$E$10:$E$47,$F$52)</f>
        <v>0</v>
      </c>
      <c r="AT62" s="102">
        <f>SUMIFS(AT$10:AT$47,$F$10:$F$47,$E$60,$E$10:$E$47,$F$52)</f>
        <v>0</v>
      </c>
      <c r="AU62" s="162">
        <f t="shared" si="57"/>
        <v>0</v>
      </c>
      <c r="AV62" s="102">
        <f>SUMIFS(AV$10:AV$47,$F$10:$F$47,$E$60,$E$10:$E$47,$F$52)</f>
        <v>0</v>
      </c>
      <c r="AW62" s="102">
        <f>SUMIFS(AW$10:AW$47,$F$10:$F$47,$E$60,$E$10:$E$47,$F$52)</f>
        <v>0</v>
      </c>
      <c r="AX62" s="102">
        <f>SUMIFS(AX$10:AX$47,$F$10:$F$47,$E$60,$E$10:$E$47,$F$52)</f>
        <v>0</v>
      </c>
      <c r="AY62" s="102">
        <f>SUMIFS(AY$10:AY$47,$F$10:$F$47,$E$60,$E$10:$E$47,$F$52)</f>
        <v>0</v>
      </c>
      <c r="AZ62" s="162">
        <f t="shared" si="58"/>
        <v>0</v>
      </c>
      <c r="BA62" s="102">
        <f>SUMIFS(BA$10:BA$47,$F$10:$F$47,$E$60,$E$10:$E$47,$F$52)</f>
        <v>0</v>
      </c>
      <c r="BB62" s="102">
        <f>SUMIFS(BB$10:BB$47,$F$10:$F$47,$E$60,$E$10:$E$47,$F$52)</f>
        <v>0</v>
      </c>
      <c r="BC62" s="102">
        <f>SUMIFS(BC$10:BC$47,$F$10:$F$47,$E$60,$E$10:$E$47,$F$52)</f>
        <v>0</v>
      </c>
      <c r="BD62" s="102">
        <f>SUMIFS(BD$10:BD$47,$F$10:$F$47,$E$60,$E$10:$E$47,$F$52)</f>
        <v>0</v>
      </c>
      <c r="BE62" s="162">
        <f t="shared" si="59"/>
        <v>0</v>
      </c>
      <c r="BF62" s="102">
        <f>SUMIFS(BF$10:BF$47,$F$10:$F$47,$E$60,$E$10:$E$47,$F$52)</f>
        <v>0</v>
      </c>
      <c r="BG62" s="102">
        <f>SUMIFS(BG$10:BG$47,$F$10:$F$47,$E$60,$E$10:$E$47,$F$52)</f>
        <v>0</v>
      </c>
      <c r="BH62" s="102">
        <f>SUMIFS(BH$10:BH$47,$F$10:$F$47,$E$60,$E$10:$E$47,$F$52)</f>
        <v>0</v>
      </c>
      <c r="BI62" s="102">
        <f>SUMIFS(BI$10:BI$47,$F$10:$F$47,$E$60,$E$10:$E$47,$F$52)</f>
        <v>0</v>
      </c>
      <c r="BJ62" s="162">
        <f t="shared" si="60"/>
        <v>0</v>
      </c>
      <c r="BK62" s="102">
        <f>SUMIFS(BK$10:BK$47,$F$10:$F$47,$E$60,$E$10:$E$47,$F$52)</f>
        <v>0</v>
      </c>
      <c r="BL62" s="102">
        <f>SUMIFS(BL$10:BL$47,$F$10:$F$47,$E$60,$E$10:$E$47,$F$52)</f>
        <v>0</v>
      </c>
      <c r="BM62" s="102">
        <f>SUMIFS(BM$10:BM$47,$F$10:$F$47,$E$60,$E$10:$E$47,$F$52)</f>
        <v>0</v>
      </c>
      <c r="BN62" s="102">
        <f>SUMIFS(BN$10:BN$47,$F$10:$F$47,$E$60,$E$10:$E$47,$F$52)</f>
        <v>0</v>
      </c>
      <c r="BO62" s="162">
        <f t="shared" si="61"/>
        <v>0</v>
      </c>
      <c r="BP62" s="102">
        <f>SUMIFS(BP$10:BP$47,$F$10:$F$47,$E$60,$E$10:$E$47,$F$52)</f>
        <v>0</v>
      </c>
      <c r="BQ62" s="102">
        <f>SUMIFS(BQ$10:BQ$47,$F$10:$F$47,$E$60,$E$10:$E$47,$F$52)</f>
        <v>0</v>
      </c>
      <c r="BR62" s="102">
        <f>SUMIFS(BR$10:BR$47,$F$10:$F$47,$E$60,$E$10:$E$47,$F$52)</f>
        <v>0</v>
      </c>
      <c r="BS62" s="102">
        <f>SUMIFS(BS$10:BS$47,$F$10:$F$47,$E$60,$E$10:$E$47,$F$52)</f>
        <v>0</v>
      </c>
      <c r="BT62" s="102">
        <f t="shared" ref="BP62:BW62" si="82">SUMIFS(BT$10:BT$47,$F$10:$F$47,$E$60,$E$10:$E$47,$F$52)</f>
        <v>0</v>
      </c>
      <c r="BU62" s="102">
        <f t="shared" si="82"/>
        <v>0</v>
      </c>
      <c r="BV62" s="102">
        <f t="shared" si="82"/>
        <v>0</v>
      </c>
      <c r="BW62" s="102">
        <f t="shared" si="82"/>
        <v>0</v>
      </c>
    </row>
    <row r="63" spans="1:75" ht="19.5" customHeight="1" x14ac:dyDescent="0.4">
      <c r="A63" s="13"/>
      <c r="B63" s="13"/>
      <c r="C63" s="13"/>
      <c r="D63" s="13"/>
      <c r="E63" s="175"/>
      <c r="F63" s="75" t="s">
        <v>6</v>
      </c>
      <c r="G63" s="78">
        <v>74.8</v>
      </c>
      <c r="H63" s="102">
        <f>SUMIFS($H$10:$H$19,$F$10:$F$19,$E$60,$E$10:$E$19,$F$53)</f>
        <v>50000</v>
      </c>
      <c r="I63" s="103">
        <f>SUMIFS($I$10:$I$19,$F$10:$F$19,$E$60,$E$10:$E$19,$F$53)</f>
        <v>1870000</v>
      </c>
      <c r="J63" s="13"/>
      <c r="K63" s="13"/>
      <c r="L63" s="15"/>
      <c r="M63" s="13"/>
      <c r="N63" s="13"/>
      <c r="O63" s="13"/>
      <c r="P63" s="13"/>
      <c r="Q63" s="13"/>
      <c r="R63" s="13"/>
      <c r="S63" s="13"/>
      <c r="T63" s="13"/>
      <c r="U63" s="13"/>
      <c r="V63" s="13"/>
      <c r="W63" s="13"/>
      <c r="X63" s="13"/>
      <c r="Y63" s="13"/>
      <c r="Z63" s="13"/>
      <c r="AA63" s="162">
        <f t="shared" si="53"/>
        <v>0</v>
      </c>
      <c r="AB63" s="102">
        <f>SUMIFS(AB$10:AB$47,$F$10:$F$47,$E$60,$E$10:$E$47,$F$53)</f>
        <v>0</v>
      </c>
      <c r="AC63" s="102">
        <f>SUMIFS(AC$10:AC$47,$F$10:$F$47,$E$60,$E$10:$E$47,$F$53)</f>
        <v>0</v>
      </c>
      <c r="AD63" s="102">
        <f>SUMIFS(AD$10:AD$47,$F$10:$F$47,$E$60,$E$10:$E$47,$F$53)</f>
        <v>0</v>
      </c>
      <c r="AE63" s="102">
        <f>SUMIFS(AE$10:AE$47,$F$10:$F$47,$E$60,$E$10:$E$47,$F$53)</f>
        <v>0</v>
      </c>
      <c r="AF63" s="162">
        <f t="shared" si="54"/>
        <v>0</v>
      </c>
      <c r="AG63" s="102">
        <f>SUMIFS(AG$10:AG$47,$F$10:$F$47,$E$60,$E$10:$E$47,$F$53)</f>
        <v>0</v>
      </c>
      <c r="AH63" s="102">
        <f>SUMIFS(AH$10:AH$47,$F$10:$F$47,$E$60,$E$10:$E$47,$F$53)</f>
        <v>0</v>
      </c>
      <c r="AI63" s="102">
        <f>SUMIFS(AI$10:AI$47,$F$10:$F$47,$E$60,$E$10:$E$47,$F$53)</f>
        <v>0</v>
      </c>
      <c r="AJ63" s="102">
        <f>SUMIFS(AJ$10:AJ$47,$F$10:$F$47,$E$60,$E$10:$E$47,$F$53)</f>
        <v>0</v>
      </c>
      <c r="AK63" s="162">
        <f t="shared" si="55"/>
        <v>0</v>
      </c>
      <c r="AL63" s="102">
        <f>SUMIFS(AL$10:AL$47,$F$10:$F$47,$E$60,$E$10:$E$47,$F$53)</f>
        <v>0</v>
      </c>
      <c r="AM63" s="102">
        <f>SUMIFS(AM$10:AM$47,$F$10:$F$47,$E$60,$E$10:$E$47,$F$53)</f>
        <v>0</v>
      </c>
      <c r="AN63" s="102">
        <f>SUMIFS(AN$10:AN$47,$F$10:$F$47,$E$60,$E$10:$E$47,$F$53)</f>
        <v>0</v>
      </c>
      <c r="AO63" s="102">
        <f>SUMIFS(AO$10:AO$47,$F$10:$F$47,$E$60,$E$10:$E$47,$F$53)</f>
        <v>0</v>
      </c>
      <c r="AP63" s="162">
        <f t="shared" si="56"/>
        <v>0</v>
      </c>
      <c r="AQ63" s="102">
        <f>SUMIFS(AQ$10:AQ$47,$F$10:$F$47,$E$60,$E$10:$E$47,$F$53)</f>
        <v>0</v>
      </c>
      <c r="AR63" s="102">
        <f>SUMIFS(AR$10:AR$47,$F$10:$F$47,$E$60,$E$10:$E$47,$F$53)</f>
        <v>0</v>
      </c>
      <c r="AS63" s="102">
        <f>SUMIFS(AS$10:AS$47,$F$10:$F$47,$E$60,$E$10:$E$47,$F$53)</f>
        <v>0</v>
      </c>
      <c r="AT63" s="102">
        <f>SUMIFS(AT$10:AT$47,$F$10:$F$47,$E$60,$E$10:$E$47,$F$53)</f>
        <v>0</v>
      </c>
      <c r="AU63" s="162">
        <f t="shared" si="57"/>
        <v>0</v>
      </c>
      <c r="AV63" s="102">
        <f>SUMIFS(AV$10:AV$47,$F$10:$F$47,$E$60,$E$10:$E$47,$F$53)</f>
        <v>0</v>
      </c>
      <c r="AW63" s="102">
        <f>SUMIFS(AW$10:AW$47,$F$10:$F$47,$E$60,$E$10:$E$47,$F$53)</f>
        <v>0</v>
      </c>
      <c r="AX63" s="102">
        <f>SUMIFS(AX$10:AX$47,$F$10:$F$47,$E$60,$E$10:$E$47,$F$53)</f>
        <v>0</v>
      </c>
      <c r="AY63" s="102">
        <f>SUMIFS(AY$10:AY$47,$F$10:$F$47,$E$60,$E$10:$E$47,$F$53)</f>
        <v>0</v>
      </c>
      <c r="AZ63" s="162">
        <f t="shared" si="58"/>
        <v>0</v>
      </c>
      <c r="BA63" s="102">
        <f>SUMIFS(BA$10:BA$47,$F$10:$F$47,$E$60,$E$10:$E$47,$F$53)</f>
        <v>0</v>
      </c>
      <c r="BB63" s="102">
        <f>SUMIFS(BB$10:BB$47,$F$10:$F$47,$E$60,$E$10:$E$47,$F$53)</f>
        <v>0</v>
      </c>
      <c r="BC63" s="102">
        <f>SUMIFS(BC$10:BC$47,$F$10:$F$47,$E$60,$E$10:$E$47,$F$53)</f>
        <v>0</v>
      </c>
      <c r="BD63" s="102">
        <f>SUMIFS(BD$10:BD$47,$F$10:$F$47,$E$60,$E$10:$E$47,$F$53)</f>
        <v>0</v>
      </c>
      <c r="BE63" s="162">
        <f t="shared" si="59"/>
        <v>0</v>
      </c>
      <c r="BF63" s="102">
        <f>SUMIFS(BF$10:BF$47,$F$10:$F$47,$E$60,$E$10:$E$47,$F$53)</f>
        <v>0</v>
      </c>
      <c r="BG63" s="102">
        <f>SUMIFS(BG$10:BG$47,$F$10:$F$47,$E$60,$E$10:$E$47,$F$53)</f>
        <v>0</v>
      </c>
      <c r="BH63" s="102">
        <f>SUMIFS(BH$10:BH$47,$F$10:$F$47,$E$60,$E$10:$E$47,$F$53)</f>
        <v>0</v>
      </c>
      <c r="BI63" s="102">
        <f>SUMIFS(BI$10:BI$47,$F$10:$F$47,$E$60,$E$10:$E$47,$F$53)</f>
        <v>0</v>
      </c>
      <c r="BJ63" s="162">
        <f t="shared" si="60"/>
        <v>0</v>
      </c>
      <c r="BK63" s="102">
        <f>SUMIFS(BK$10:BK$47,$F$10:$F$47,$E$60,$E$10:$E$47,$F$53)</f>
        <v>0</v>
      </c>
      <c r="BL63" s="102">
        <f>SUMIFS(BL$10:BL$47,$F$10:$F$47,$E$60,$E$10:$E$47,$F$53)</f>
        <v>0</v>
      </c>
      <c r="BM63" s="102">
        <f>SUMIFS(BM$10:BM$47,$F$10:$F$47,$E$60,$E$10:$E$47,$F$53)</f>
        <v>0</v>
      </c>
      <c r="BN63" s="102">
        <f>SUMIFS(BN$10:BN$47,$F$10:$F$47,$E$60,$E$10:$E$47,$F$53)</f>
        <v>0</v>
      </c>
      <c r="BO63" s="162">
        <f t="shared" si="61"/>
        <v>0</v>
      </c>
      <c r="BP63" s="102">
        <f>SUMIFS(BP$10:BP$47,$F$10:$F$47,$E$60,$E$10:$E$47,$F$53)</f>
        <v>0</v>
      </c>
      <c r="BQ63" s="102">
        <f>SUMIFS(BQ$10:BQ$47,$F$10:$F$47,$E$60,$E$10:$E$47,$F$53)</f>
        <v>0</v>
      </c>
      <c r="BR63" s="102">
        <f>SUMIFS(BR$10:BR$47,$F$10:$F$47,$E$60,$E$10:$E$47,$F$53)</f>
        <v>0</v>
      </c>
      <c r="BS63" s="102">
        <f>SUMIFS(BS$10:BS$47,$F$10:$F$47,$E$60,$E$10:$E$47,$F$53)</f>
        <v>0</v>
      </c>
      <c r="BT63" s="102">
        <f t="shared" ref="BP63:BW63" si="83">SUMIFS(BT$10:BT$47,$F$10:$F$47,$E$60,$E$10:$E$47,$F$53)</f>
        <v>0</v>
      </c>
      <c r="BU63" s="102">
        <f t="shared" si="83"/>
        <v>0</v>
      </c>
      <c r="BV63" s="102">
        <f t="shared" si="83"/>
        <v>0</v>
      </c>
      <c r="BW63" s="102">
        <f t="shared" si="83"/>
        <v>1870000</v>
      </c>
    </row>
    <row r="64" spans="1:75" ht="19.5" customHeight="1" x14ac:dyDescent="0.4">
      <c r="A64" s="13"/>
      <c r="B64" s="13"/>
      <c r="C64" s="13"/>
      <c r="D64" s="13"/>
      <c r="E64" s="175"/>
      <c r="F64" s="78" t="s">
        <v>25</v>
      </c>
      <c r="G64" s="78"/>
      <c r="H64" s="104">
        <f>SUM(H60:H63)</f>
        <v>50000</v>
      </c>
      <c r="I64" s="105">
        <f>SUM(I60:I63)</f>
        <v>1870000</v>
      </c>
      <c r="J64" s="13"/>
      <c r="K64" s="13"/>
      <c r="L64" s="15"/>
      <c r="M64" s="13"/>
      <c r="N64" s="13"/>
      <c r="O64" s="13"/>
      <c r="P64" s="13"/>
      <c r="Q64" s="13"/>
      <c r="R64" s="13"/>
      <c r="S64" s="13"/>
      <c r="T64" s="13"/>
      <c r="U64" s="13"/>
      <c r="V64" s="13"/>
      <c r="W64" s="13"/>
      <c r="X64" s="13"/>
      <c r="Y64" s="13"/>
      <c r="Z64" s="13"/>
      <c r="AA64" s="162">
        <f t="shared" si="53"/>
        <v>0</v>
      </c>
      <c r="AB64" s="104">
        <f>SUM(AB60:AB63)</f>
        <v>0</v>
      </c>
      <c r="AC64" s="104">
        <f>SUM(AC60:AC63)</f>
        <v>0</v>
      </c>
      <c r="AD64" s="104">
        <f>SUM(AD60:AD63)</f>
        <v>0</v>
      </c>
      <c r="AE64" s="104">
        <f>SUM(AE60:AE63)</f>
        <v>0</v>
      </c>
      <c r="AF64" s="162">
        <f t="shared" si="54"/>
        <v>0</v>
      </c>
      <c r="AG64" s="104">
        <f>SUM(AG60:AG63)</f>
        <v>0</v>
      </c>
      <c r="AH64" s="104">
        <f>SUM(AH60:AH63)</f>
        <v>0</v>
      </c>
      <c r="AI64" s="104">
        <f>SUM(AI60:AI63)</f>
        <v>0</v>
      </c>
      <c r="AJ64" s="104">
        <f>SUM(AJ60:AJ63)</f>
        <v>0</v>
      </c>
      <c r="AK64" s="162">
        <f t="shared" si="55"/>
        <v>0</v>
      </c>
      <c r="AL64" s="104">
        <f>SUM(AL60:AL63)</f>
        <v>0</v>
      </c>
      <c r="AM64" s="104">
        <f>SUM(AM60:AM63)</f>
        <v>0</v>
      </c>
      <c r="AN64" s="104">
        <f>SUM(AN60:AN63)</f>
        <v>0</v>
      </c>
      <c r="AO64" s="104">
        <f>SUM(AO60:AO63)</f>
        <v>0</v>
      </c>
      <c r="AP64" s="162">
        <f t="shared" si="56"/>
        <v>0</v>
      </c>
      <c r="AQ64" s="104">
        <f>SUM(AQ60:AQ63)</f>
        <v>0</v>
      </c>
      <c r="AR64" s="104">
        <f>SUM(AR60:AR63)</f>
        <v>0</v>
      </c>
      <c r="AS64" s="104">
        <f>SUM(AS60:AS63)</f>
        <v>0</v>
      </c>
      <c r="AT64" s="104">
        <f>SUM(AT60:AT63)</f>
        <v>0</v>
      </c>
      <c r="AU64" s="162">
        <f t="shared" si="57"/>
        <v>0</v>
      </c>
      <c r="AV64" s="104">
        <f>SUM(AV60:AV63)</f>
        <v>0</v>
      </c>
      <c r="AW64" s="104">
        <f>SUM(AW60:AW63)</f>
        <v>0</v>
      </c>
      <c r="AX64" s="104">
        <f>SUM(AX60:AX63)</f>
        <v>0</v>
      </c>
      <c r="AY64" s="104">
        <f>SUM(AY60:AY63)</f>
        <v>0</v>
      </c>
      <c r="AZ64" s="162">
        <f t="shared" si="58"/>
        <v>0</v>
      </c>
      <c r="BA64" s="104">
        <f>SUM(BA60:BA63)</f>
        <v>0</v>
      </c>
      <c r="BB64" s="104">
        <f>SUM(BB60:BB63)</f>
        <v>0</v>
      </c>
      <c r="BC64" s="104">
        <f>SUM(BC60:BC63)</f>
        <v>0</v>
      </c>
      <c r="BD64" s="104">
        <f>SUM(BD60:BD63)</f>
        <v>0</v>
      </c>
      <c r="BE64" s="162">
        <f t="shared" si="59"/>
        <v>0</v>
      </c>
      <c r="BF64" s="104">
        <f>SUM(BF60:BF63)</f>
        <v>0</v>
      </c>
      <c r="BG64" s="104">
        <f>SUM(BG60:BG63)</f>
        <v>0</v>
      </c>
      <c r="BH64" s="104">
        <f>SUM(BH60:BH63)</f>
        <v>0</v>
      </c>
      <c r="BI64" s="104">
        <f>SUM(BI60:BI63)</f>
        <v>0</v>
      </c>
      <c r="BJ64" s="162">
        <f t="shared" si="60"/>
        <v>0</v>
      </c>
      <c r="BK64" s="104">
        <f>SUM(BK60:BK63)</f>
        <v>0</v>
      </c>
      <c r="BL64" s="104">
        <f>SUM(BL60:BL63)</f>
        <v>0</v>
      </c>
      <c r="BM64" s="104">
        <f>SUM(BM60:BM63)</f>
        <v>0</v>
      </c>
      <c r="BN64" s="104">
        <f>SUM(BN60:BN63)</f>
        <v>0</v>
      </c>
      <c r="BO64" s="162">
        <f t="shared" si="61"/>
        <v>0</v>
      </c>
      <c r="BP64" s="104">
        <f>SUM(BP60:BP63)</f>
        <v>0</v>
      </c>
      <c r="BQ64" s="104">
        <f>SUM(BQ60:BQ63)</f>
        <v>0</v>
      </c>
      <c r="BR64" s="104">
        <f>SUM(BR60:BR63)</f>
        <v>0</v>
      </c>
      <c r="BS64" s="104">
        <f>SUM(BS60:BS63)</f>
        <v>0</v>
      </c>
      <c r="BT64" s="104">
        <f t="shared" ref="BT64" si="84">SUM(BT60:BT63)</f>
        <v>0</v>
      </c>
      <c r="BU64" s="104">
        <f t="shared" ref="BU64" si="85">SUM(BU60:BU63)</f>
        <v>0</v>
      </c>
      <c r="BV64" s="104">
        <f t="shared" ref="BV64" si="86">SUM(BV60:BV63)</f>
        <v>0</v>
      </c>
      <c r="BW64" s="104">
        <f t="shared" ref="BW64" si="87">SUM(BW60:BW63)</f>
        <v>1870000</v>
      </c>
    </row>
    <row r="65" spans="1:75" ht="19.5" customHeight="1" x14ac:dyDescent="0.4">
      <c r="A65" s="13"/>
      <c r="B65" s="13"/>
      <c r="C65" s="13"/>
      <c r="D65" s="13"/>
      <c r="E65" s="175" t="s">
        <v>18</v>
      </c>
      <c r="F65" s="75">
        <v>1.1499999999999999</v>
      </c>
      <c r="G65" s="109">
        <v>8.6</v>
      </c>
      <c r="H65" s="102">
        <f>SUMIFS($H$10:$H$19,$F$10:$F$19,$E$65,$E$10:$E$19,$F$50)</f>
        <v>0</v>
      </c>
      <c r="I65" s="103">
        <f>SUMIFS($I$10:$I$19,$F$10:$F$19,$E$65,$E$10:$E$19,$F$50)</f>
        <v>0</v>
      </c>
      <c r="J65" s="13"/>
      <c r="K65" s="13"/>
      <c r="L65" s="15"/>
      <c r="M65" s="13"/>
      <c r="N65" s="13"/>
      <c r="O65" s="13"/>
      <c r="P65" s="13"/>
      <c r="Q65" s="13"/>
      <c r="R65" s="13"/>
      <c r="S65" s="13"/>
      <c r="T65" s="13"/>
      <c r="U65" s="13"/>
      <c r="V65" s="13"/>
      <c r="W65" s="13"/>
      <c r="X65" s="13"/>
      <c r="Y65" s="13"/>
      <c r="Z65" s="13"/>
      <c r="AA65" s="162">
        <f t="shared" si="53"/>
        <v>0</v>
      </c>
      <c r="AB65" s="102">
        <f>SUMIFS(AB$10:AB$47,$F$10:$F$47,$E$65,$E$10:$E$47,$F$50)</f>
        <v>0</v>
      </c>
      <c r="AC65" s="102">
        <f>SUMIFS(AC$10:AC$47,$F$10:$F$47,$E$65,$E$10:$E$47,$F$50)</f>
        <v>0</v>
      </c>
      <c r="AD65" s="102">
        <f>SUMIFS(AD$10:AD$47,$F$10:$F$47,$E$65,$E$10:$E$47,$F$50)</f>
        <v>0</v>
      </c>
      <c r="AE65" s="102">
        <f>SUMIFS(AE$10:AE$47,$F$10:$F$47,$E$65,$E$10:$E$47,$F$50)</f>
        <v>0</v>
      </c>
      <c r="AF65" s="162">
        <f t="shared" si="54"/>
        <v>0</v>
      </c>
      <c r="AG65" s="102">
        <f>SUMIFS(AG$10:AG$47,$F$10:$F$47,$E$65,$E$10:$E$47,$F$50)</f>
        <v>0</v>
      </c>
      <c r="AH65" s="102">
        <f>SUMIFS(AH$10:AH$47,$F$10:$F$47,$E$65,$E$10:$E$47,$F$50)</f>
        <v>0</v>
      </c>
      <c r="AI65" s="102">
        <f>SUMIFS(AI$10:AI$47,$F$10:$F$47,$E$65,$E$10:$E$47,$F$50)</f>
        <v>0</v>
      </c>
      <c r="AJ65" s="102">
        <f>SUMIFS(AJ$10:AJ$47,$F$10:$F$47,$E$65,$E$10:$E$47,$F$50)</f>
        <v>0</v>
      </c>
      <c r="AK65" s="162">
        <f t="shared" si="55"/>
        <v>0</v>
      </c>
      <c r="AL65" s="102">
        <f>SUMIFS(AL$10:AL$47,$F$10:$F$47,$E$65,$E$10:$E$47,$F$50)</f>
        <v>0</v>
      </c>
      <c r="AM65" s="102">
        <f>SUMIFS(AM$10:AM$47,$F$10:$F$47,$E$65,$E$10:$E$47,$F$50)</f>
        <v>0</v>
      </c>
      <c r="AN65" s="102">
        <f>SUMIFS(AN$10:AN$47,$F$10:$F$47,$E$65,$E$10:$E$47,$F$50)</f>
        <v>0</v>
      </c>
      <c r="AO65" s="102">
        <f>SUMIFS(AO$10:AO$47,$F$10:$F$47,$E$65,$E$10:$E$47,$F$50)</f>
        <v>0</v>
      </c>
      <c r="AP65" s="162">
        <f t="shared" si="56"/>
        <v>0</v>
      </c>
      <c r="AQ65" s="102">
        <f>SUMIFS(AQ$10:AQ$47,$F$10:$F$47,$E$65,$E$10:$E$47,$F$50)</f>
        <v>0</v>
      </c>
      <c r="AR65" s="102">
        <f>SUMIFS(AR$10:AR$47,$F$10:$F$47,$E$65,$E$10:$E$47,$F$50)</f>
        <v>0</v>
      </c>
      <c r="AS65" s="102">
        <f>SUMIFS(AS$10:AS$47,$F$10:$F$47,$E$65,$E$10:$E$47,$F$50)</f>
        <v>0</v>
      </c>
      <c r="AT65" s="102">
        <f>SUMIFS(AT$10:AT$47,$F$10:$F$47,$E$65,$E$10:$E$47,$F$50)</f>
        <v>0</v>
      </c>
      <c r="AU65" s="162">
        <f t="shared" si="57"/>
        <v>0</v>
      </c>
      <c r="AV65" s="102">
        <f>SUMIFS(AV$10:AV$47,$F$10:$F$47,$E$65,$E$10:$E$47,$F$50)</f>
        <v>0</v>
      </c>
      <c r="AW65" s="102">
        <f>SUMIFS(AW$10:AW$47,$F$10:$F$47,$E$65,$E$10:$E$47,$F$50)</f>
        <v>0</v>
      </c>
      <c r="AX65" s="102">
        <f>SUMIFS(AX$10:AX$47,$F$10:$F$47,$E$65,$E$10:$E$47,$F$50)</f>
        <v>0</v>
      </c>
      <c r="AY65" s="102">
        <f>SUMIFS(AY$10:AY$47,$F$10:$F$47,$E$65,$E$10:$E$47,$F$50)</f>
        <v>0</v>
      </c>
      <c r="AZ65" s="162">
        <f t="shared" si="58"/>
        <v>0</v>
      </c>
      <c r="BA65" s="102">
        <f>SUMIFS(BA$10:BA$47,$F$10:$F$47,$E$65,$E$10:$E$47,$F$50)</f>
        <v>0</v>
      </c>
      <c r="BB65" s="102">
        <f>SUMIFS(BB$10:BB$47,$F$10:$F$47,$E$65,$E$10:$E$47,$F$50)</f>
        <v>0</v>
      </c>
      <c r="BC65" s="102">
        <f>SUMIFS(BC$10:BC$47,$F$10:$F$47,$E$65,$E$10:$E$47,$F$50)</f>
        <v>0</v>
      </c>
      <c r="BD65" s="102">
        <f>SUMIFS(BD$10:BD$47,$F$10:$F$47,$E$65,$E$10:$E$47,$F$50)</f>
        <v>0</v>
      </c>
      <c r="BE65" s="162">
        <f t="shared" si="59"/>
        <v>0</v>
      </c>
      <c r="BF65" s="102">
        <f>SUMIFS(BF$10:BF$47,$F$10:$F$47,$E$65,$E$10:$E$47,$F$50)</f>
        <v>0</v>
      </c>
      <c r="BG65" s="102">
        <f>SUMIFS(BG$10:BG$47,$F$10:$F$47,$E$65,$E$10:$E$47,$F$50)</f>
        <v>0</v>
      </c>
      <c r="BH65" s="102">
        <f>SUMIFS(BH$10:BH$47,$F$10:$F$47,$E$65,$E$10:$E$47,$F$50)</f>
        <v>0</v>
      </c>
      <c r="BI65" s="102">
        <f>SUMIFS(BI$10:BI$47,$F$10:$F$47,$E$65,$E$10:$E$47,$F$50)</f>
        <v>0</v>
      </c>
      <c r="BJ65" s="162">
        <f t="shared" si="60"/>
        <v>0</v>
      </c>
      <c r="BK65" s="102">
        <f>SUMIFS(BK$10:BK$47,$F$10:$F$47,$E$65,$E$10:$E$47,$F$50)</f>
        <v>0</v>
      </c>
      <c r="BL65" s="102">
        <f>SUMIFS(BL$10:BL$47,$F$10:$F$47,$E$65,$E$10:$E$47,$F$50)</f>
        <v>0</v>
      </c>
      <c r="BM65" s="102">
        <f>SUMIFS(BM$10:BM$47,$F$10:$F$47,$E$65,$E$10:$E$47,$F$50)</f>
        <v>0</v>
      </c>
      <c r="BN65" s="102">
        <f>SUMIFS(BN$10:BN$47,$F$10:$F$47,$E$65,$E$10:$E$47,$F$50)</f>
        <v>0</v>
      </c>
      <c r="BO65" s="162">
        <f t="shared" si="61"/>
        <v>0</v>
      </c>
      <c r="BP65" s="102">
        <f>SUMIFS(BP$10:BP$47,$F$10:$F$47,$E$65,$E$10:$E$47,$F$50)</f>
        <v>0</v>
      </c>
      <c r="BQ65" s="102">
        <f>SUMIFS(BQ$10:BQ$47,$F$10:$F$47,$E$65,$E$10:$E$47,$F$50)</f>
        <v>0</v>
      </c>
      <c r="BR65" s="102">
        <f>SUMIFS(BR$10:BR$47,$F$10:$F$47,$E$65,$E$10:$E$47,$F$50)</f>
        <v>0</v>
      </c>
      <c r="BS65" s="102">
        <f>SUMIFS(BS$10:BS$47,$F$10:$F$47,$E$65,$E$10:$E$47,$F$50)</f>
        <v>0</v>
      </c>
      <c r="BT65" s="102">
        <f t="shared" ref="BP65:BW65" si="88">SUMIFS(BT$10:BT$47,$F$10:$F$47,$E$65,$E$10:$E$47,$F$50)</f>
        <v>0</v>
      </c>
      <c r="BU65" s="102">
        <f t="shared" si="88"/>
        <v>0</v>
      </c>
      <c r="BV65" s="102">
        <f t="shared" si="88"/>
        <v>0</v>
      </c>
      <c r="BW65" s="102">
        <f t="shared" si="88"/>
        <v>0</v>
      </c>
    </row>
    <row r="66" spans="1:75" ht="19.5" customHeight="1" x14ac:dyDescent="0.4">
      <c r="A66" s="13"/>
      <c r="B66" s="13"/>
      <c r="C66" s="13"/>
      <c r="D66" s="13"/>
      <c r="E66" s="175"/>
      <c r="F66" s="75" t="s">
        <v>10</v>
      </c>
      <c r="G66" s="78">
        <v>17.100000000000001</v>
      </c>
      <c r="H66" s="102">
        <f>SUMIFS($H$10:$H$19,$F$10:$F$19,$E$65,$E$10:$E$19,$F$51)</f>
        <v>0</v>
      </c>
      <c r="I66" s="103">
        <f>SUMIFS($I$10:$I$19,$F$10:$F$19,$E$65,$E$10:$E$19,$F$51)</f>
        <v>0</v>
      </c>
      <c r="J66" s="13"/>
      <c r="K66" s="13"/>
      <c r="L66" s="15"/>
      <c r="M66" s="13"/>
      <c r="N66" s="13"/>
      <c r="O66" s="13"/>
      <c r="P66" s="13"/>
      <c r="Q66" s="13"/>
      <c r="R66" s="13"/>
      <c r="S66" s="13"/>
      <c r="T66" s="13"/>
      <c r="U66" s="13"/>
      <c r="V66" s="13"/>
      <c r="W66" s="13"/>
      <c r="X66" s="13"/>
      <c r="Y66" s="13"/>
      <c r="Z66" s="13"/>
      <c r="AA66" s="162">
        <f t="shared" si="53"/>
        <v>0</v>
      </c>
      <c r="AB66" s="102">
        <f>SUMIFS(AB$10:AB$47,$F$10:$F$47,$E$65,$E$10:$E$47,$F$51)</f>
        <v>0</v>
      </c>
      <c r="AC66" s="102">
        <f>SUMIFS(AC$10:AC$47,$F$10:$F$47,$E$65,$E$10:$E$47,$F$51)</f>
        <v>0</v>
      </c>
      <c r="AD66" s="102">
        <f>SUMIFS(AD$10:AD$47,$F$10:$F$47,$E$65,$E$10:$E$47,$F$51)</f>
        <v>0</v>
      </c>
      <c r="AE66" s="102">
        <f>SUMIFS(AE$10:AE$47,$F$10:$F$47,$E$65,$E$10:$E$47,$F$51)</f>
        <v>0</v>
      </c>
      <c r="AF66" s="162">
        <f t="shared" si="54"/>
        <v>0</v>
      </c>
      <c r="AG66" s="102">
        <f>SUMIFS(AG$10:AG$47,$F$10:$F$47,$E$65,$E$10:$E$47,$F$51)</f>
        <v>0</v>
      </c>
      <c r="AH66" s="102">
        <f>SUMIFS(AH$10:AH$47,$F$10:$F$47,$E$65,$E$10:$E$47,$F$51)</f>
        <v>0</v>
      </c>
      <c r="AI66" s="102">
        <f>SUMIFS(AI$10:AI$47,$F$10:$F$47,$E$65,$E$10:$E$47,$F$51)</f>
        <v>0</v>
      </c>
      <c r="AJ66" s="102">
        <f>SUMIFS(AJ$10:AJ$47,$F$10:$F$47,$E$65,$E$10:$E$47,$F$51)</f>
        <v>0</v>
      </c>
      <c r="AK66" s="162">
        <f t="shared" si="55"/>
        <v>0</v>
      </c>
      <c r="AL66" s="102">
        <f>SUMIFS(AL$10:AL$47,$F$10:$F$47,$E$65,$E$10:$E$47,$F$51)</f>
        <v>0</v>
      </c>
      <c r="AM66" s="102">
        <f>SUMIFS(AM$10:AM$47,$F$10:$F$47,$E$65,$E$10:$E$47,$F$51)</f>
        <v>0</v>
      </c>
      <c r="AN66" s="102">
        <f>SUMIFS(AN$10:AN$47,$F$10:$F$47,$E$65,$E$10:$E$47,$F$51)</f>
        <v>0</v>
      </c>
      <c r="AO66" s="102">
        <f>SUMIFS(AO$10:AO$47,$F$10:$F$47,$E$65,$E$10:$E$47,$F$51)</f>
        <v>0</v>
      </c>
      <c r="AP66" s="162">
        <f t="shared" si="56"/>
        <v>0</v>
      </c>
      <c r="AQ66" s="102">
        <f>SUMIFS(AQ$10:AQ$47,$F$10:$F$47,$E$65,$E$10:$E$47,$F$51)</f>
        <v>0</v>
      </c>
      <c r="AR66" s="102">
        <f>SUMIFS(AR$10:AR$47,$F$10:$F$47,$E$65,$E$10:$E$47,$F$51)</f>
        <v>0</v>
      </c>
      <c r="AS66" s="102">
        <f>SUMIFS(AS$10:AS$47,$F$10:$F$47,$E$65,$E$10:$E$47,$F$51)</f>
        <v>0</v>
      </c>
      <c r="AT66" s="102">
        <f>SUMIFS(AT$10:AT$47,$F$10:$F$47,$E$65,$E$10:$E$47,$F$51)</f>
        <v>0</v>
      </c>
      <c r="AU66" s="162">
        <f t="shared" si="57"/>
        <v>0</v>
      </c>
      <c r="AV66" s="102">
        <f>SUMIFS(AV$10:AV$47,$F$10:$F$47,$E$65,$E$10:$E$47,$F$51)</f>
        <v>0</v>
      </c>
      <c r="AW66" s="102">
        <f>SUMIFS(AW$10:AW$47,$F$10:$F$47,$E$65,$E$10:$E$47,$F$51)</f>
        <v>0</v>
      </c>
      <c r="AX66" s="102">
        <f>SUMIFS(AX$10:AX$47,$F$10:$F$47,$E$65,$E$10:$E$47,$F$51)</f>
        <v>0</v>
      </c>
      <c r="AY66" s="102">
        <f>SUMIFS(AY$10:AY$47,$F$10:$F$47,$E$65,$E$10:$E$47,$F$51)</f>
        <v>0</v>
      </c>
      <c r="AZ66" s="162">
        <f t="shared" si="58"/>
        <v>0</v>
      </c>
      <c r="BA66" s="102">
        <f>SUMIFS(BA$10:BA$47,$F$10:$F$47,$E$65,$E$10:$E$47,$F$51)</f>
        <v>0</v>
      </c>
      <c r="BB66" s="102">
        <f>SUMIFS(BB$10:BB$47,$F$10:$F$47,$E$65,$E$10:$E$47,$F$51)</f>
        <v>0</v>
      </c>
      <c r="BC66" s="102">
        <f>SUMIFS(BC$10:BC$47,$F$10:$F$47,$E$65,$E$10:$E$47,$F$51)</f>
        <v>0</v>
      </c>
      <c r="BD66" s="102">
        <f>SUMIFS(BD$10:BD$47,$F$10:$F$47,$E$65,$E$10:$E$47,$F$51)</f>
        <v>0</v>
      </c>
      <c r="BE66" s="162">
        <f t="shared" si="59"/>
        <v>0</v>
      </c>
      <c r="BF66" s="102">
        <f>SUMIFS(BF$10:BF$47,$F$10:$F$47,$E$65,$E$10:$E$47,$F$51)</f>
        <v>0</v>
      </c>
      <c r="BG66" s="102">
        <f>SUMIFS(BG$10:BG$47,$F$10:$F$47,$E$65,$E$10:$E$47,$F$51)</f>
        <v>0</v>
      </c>
      <c r="BH66" s="102">
        <f>SUMIFS(BH$10:BH$47,$F$10:$F$47,$E$65,$E$10:$E$47,$F$51)</f>
        <v>0</v>
      </c>
      <c r="BI66" s="102">
        <f>SUMIFS(BI$10:BI$47,$F$10:$F$47,$E$65,$E$10:$E$47,$F$51)</f>
        <v>0</v>
      </c>
      <c r="BJ66" s="162">
        <f t="shared" si="60"/>
        <v>0</v>
      </c>
      <c r="BK66" s="102">
        <f>SUMIFS(BK$10:BK$47,$F$10:$F$47,$E$65,$E$10:$E$47,$F$51)</f>
        <v>0</v>
      </c>
      <c r="BL66" s="102">
        <f>SUMIFS(BL$10:BL$47,$F$10:$F$47,$E$65,$E$10:$E$47,$F$51)</f>
        <v>0</v>
      </c>
      <c r="BM66" s="102">
        <f>SUMIFS(BM$10:BM$47,$F$10:$F$47,$E$65,$E$10:$E$47,$F$51)</f>
        <v>0</v>
      </c>
      <c r="BN66" s="102">
        <f>SUMIFS(BN$10:BN$47,$F$10:$F$47,$E$65,$E$10:$E$47,$F$51)</f>
        <v>0</v>
      </c>
      <c r="BO66" s="162">
        <f t="shared" si="61"/>
        <v>0</v>
      </c>
      <c r="BP66" s="102">
        <f>SUMIFS(BP$10:BP$47,$F$10:$F$47,$E$65,$E$10:$E$47,$F$51)</f>
        <v>0</v>
      </c>
      <c r="BQ66" s="102">
        <f>SUMIFS(BQ$10:BQ$47,$F$10:$F$47,$E$65,$E$10:$E$47,$F$51)</f>
        <v>0</v>
      </c>
      <c r="BR66" s="102">
        <f>SUMIFS(BR$10:BR$47,$F$10:$F$47,$E$65,$E$10:$E$47,$F$51)</f>
        <v>0</v>
      </c>
      <c r="BS66" s="102">
        <f>SUMIFS(BS$10:BS$47,$F$10:$F$47,$E$65,$E$10:$E$47,$F$51)</f>
        <v>0</v>
      </c>
      <c r="BT66" s="102">
        <f t="shared" ref="BP66:BW66" si="89">SUMIFS(BT$10:BT$47,$F$10:$F$47,$E$65,$E$10:$E$47,$F$51)</f>
        <v>0</v>
      </c>
      <c r="BU66" s="102">
        <f t="shared" si="89"/>
        <v>0</v>
      </c>
      <c r="BV66" s="102">
        <f t="shared" si="89"/>
        <v>0</v>
      </c>
      <c r="BW66" s="102">
        <f t="shared" si="89"/>
        <v>0</v>
      </c>
    </row>
    <row r="67" spans="1:75" ht="19.5" customHeight="1" x14ac:dyDescent="0.4">
      <c r="A67" s="13"/>
      <c r="B67" s="13"/>
      <c r="C67" s="8"/>
      <c r="D67" s="13"/>
      <c r="E67" s="175"/>
      <c r="F67" s="75" t="s">
        <v>8</v>
      </c>
      <c r="G67" s="78">
        <v>28.5</v>
      </c>
      <c r="H67" s="102">
        <f>SUMIFS($H$10:$H$19,$F$10:$F$19,$E$65,$E$10:$E$19,$F$52)</f>
        <v>50000</v>
      </c>
      <c r="I67" s="103">
        <f>SUMIFS($I$10:$I$19,$F$10:$F$19,$E$65,$E$10:$E$19,$F$52)</f>
        <v>712500</v>
      </c>
      <c r="J67" s="13"/>
      <c r="K67" s="13"/>
      <c r="L67" s="15"/>
      <c r="M67" s="13"/>
      <c r="N67" s="13"/>
      <c r="O67" s="13"/>
      <c r="P67" s="13"/>
      <c r="Q67" s="13"/>
      <c r="R67" s="13"/>
      <c r="S67" s="13"/>
      <c r="T67" s="13"/>
      <c r="U67" s="13"/>
      <c r="V67" s="13"/>
      <c r="W67" s="13"/>
      <c r="X67" s="13"/>
      <c r="Y67" s="13"/>
      <c r="Z67" s="13"/>
      <c r="AA67" s="162">
        <f t="shared" si="53"/>
        <v>0</v>
      </c>
      <c r="AB67" s="102">
        <f>SUMIFS(AB$10:AB$47,$F$10:$F$47,$E$65,$E$10:$E$47,$F$52)</f>
        <v>0</v>
      </c>
      <c r="AC67" s="102">
        <f>SUMIFS(AC$10:AC$47,$F$10:$F$47,$E$65,$E$10:$E$47,$F$52)</f>
        <v>0</v>
      </c>
      <c r="AD67" s="102">
        <f>SUMIFS(AD$10:AD$47,$F$10:$F$47,$E$65,$E$10:$E$47,$F$52)</f>
        <v>0</v>
      </c>
      <c r="AE67" s="102">
        <f>SUMIFS(AE$10:AE$47,$F$10:$F$47,$E$65,$E$10:$E$47,$F$52)</f>
        <v>0</v>
      </c>
      <c r="AF67" s="162">
        <f t="shared" si="54"/>
        <v>0</v>
      </c>
      <c r="AG67" s="102">
        <f>SUMIFS(AG$10:AG$47,$F$10:$F$47,$E$65,$E$10:$E$47,$F$52)</f>
        <v>0</v>
      </c>
      <c r="AH67" s="102">
        <f>SUMIFS(AH$10:AH$47,$F$10:$F$47,$E$65,$E$10:$E$47,$F$52)</f>
        <v>0</v>
      </c>
      <c r="AI67" s="102">
        <f>SUMIFS(AI$10:AI$47,$F$10:$F$47,$E$65,$E$10:$E$47,$F$52)</f>
        <v>0</v>
      </c>
      <c r="AJ67" s="102">
        <f>SUMIFS(AJ$10:AJ$47,$F$10:$F$47,$E$65,$E$10:$E$47,$F$52)</f>
        <v>0</v>
      </c>
      <c r="AK67" s="162">
        <f t="shared" si="55"/>
        <v>0</v>
      </c>
      <c r="AL67" s="102">
        <f>SUMIFS(AL$10:AL$47,$F$10:$F$47,$E$65,$E$10:$E$47,$F$52)</f>
        <v>0</v>
      </c>
      <c r="AM67" s="102">
        <f>SUMIFS(AM$10:AM$47,$F$10:$F$47,$E$65,$E$10:$E$47,$F$52)</f>
        <v>0</v>
      </c>
      <c r="AN67" s="102">
        <f>SUMIFS(AN$10:AN$47,$F$10:$F$47,$E$65,$E$10:$E$47,$F$52)</f>
        <v>0</v>
      </c>
      <c r="AO67" s="102">
        <f>SUMIFS(AO$10:AO$47,$F$10:$F$47,$E$65,$E$10:$E$47,$F$52)</f>
        <v>0</v>
      </c>
      <c r="AP67" s="162">
        <f t="shared" si="56"/>
        <v>0</v>
      </c>
      <c r="AQ67" s="102">
        <f>SUMIFS(AQ$10:AQ$47,$F$10:$F$47,$E$65,$E$10:$E$47,$F$52)</f>
        <v>0</v>
      </c>
      <c r="AR67" s="102">
        <f>SUMIFS(AR$10:AR$47,$F$10:$F$47,$E$65,$E$10:$E$47,$F$52)</f>
        <v>0</v>
      </c>
      <c r="AS67" s="102">
        <f>SUMIFS(AS$10:AS$47,$F$10:$F$47,$E$65,$E$10:$E$47,$F$52)</f>
        <v>0</v>
      </c>
      <c r="AT67" s="102">
        <f>SUMIFS(AT$10:AT$47,$F$10:$F$47,$E$65,$E$10:$E$47,$F$52)</f>
        <v>0</v>
      </c>
      <c r="AU67" s="162">
        <f t="shared" si="57"/>
        <v>0</v>
      </c>
      <c r="AV67" s="102">
        <f>SUMIFS(AV$10:AV$47,$F$10:$F$47,$E$65,$E$10:$E$47,$F$52)</f>
        <v>0</v>
      </c>
      <c r="AW67" s="102">
        <f>SUMIFS(AW$10:AW$47,$F$10:$F$47,$E$65,$E$10:$E$47,$F$52)</f>
        <v>0</v>
      </c>
      <c r="AX67" s="102">
        <f>SUMIFS(AX$10:AX$47,$F$10:$F$47,$E$65,$E$10:$E$47,$F$52)</f>
        <v>0</v>
      </c>
      <c r="AY67" s="102">
        <f>SUMIFS(AY$10:AY$47,$F$10:$F$47,$E$65,$E$10:$E$47,$F$52)</f>
        <v>0</v>
      </c>
      <c r="AZ67" s="162">
        <f t="shared" si="58"/>
        <v>0</v>
      </c>
      <c r="BA67" s="102">
        <f>SUMIFS(BA$10:BA$47,$F$10:$F$47,$E$65,$E$10:$E$47,$F$52)</f>
        <v>0</v>
      </c>
      <c r="BB67" s="102">
        <f>SUMIFS(BB$10:BB$47,$F$10:$F$47,$E$65,$E$10:$E$47,$F$52)</f>
        <v>0</v>
      </c>
      <c r="BC67" s="102">
        <f>SUMIFS(BC$10:BC$47,$F$10:$F$47,$E$65,$E$10:$E$47,$F$52)</f>
        <v>0</v>
      </c>
      <c r="BD67" s="102">
        <f>SUMIFS(BD$10:BD$47,$F$10:$F$47,$E$65,$E$10:$E$47,$F$52)</f>
        <v>0</v>
      </c>
      <c r="BE67" s="162">
        <f t="shared" si="59"/>
        <v>0</v>
      </c>
      <c r="BF67" s="102">
        <f>SUMIFS(BF$10:BF$47,$F$10:$F$47,$E$65,$E$10:$E$47,$F$52)</f>
        <v>0</v>
      </c>
      <c r="BG67" s="102">
        <f>SUMIFS(BG$10:BG$47,$F$10:$F$47,$E$65,$E$10:$E$47,$F$52)</f>
        <v>0</v>
      </c>
      <c r="BH67" s="102">
        <f>SUMIFS(BH$10:BH$47,$F$10:$F$47,$E$65,$E$10:$E$47,$F$52)</f>
        <v>0</v>
      </c>
      <c r="BI67" s="102">
        <f>SUMIFS(BI$10:BI$47,$F$10:$F$47,$E$65,$E$10:$E$47,$F$52)</f>
        <v>0</v>
      </c>
      <c r="BJ67" s="162">
        <f t="shared" si="60"/>
        <v>0</v>
      </c>
      <c r="BK67" s="102">
        <f>SUMIFS(BK$10:BK$47,$F$10:$F$47,$E$65,$E$10:$E$47,$F$52)</f>
        <v>0</v>
      </c>
      <c r="BL67" s="102">
        <f>SUMIFS(BL$10:BL$47,$F$10:$F$47,$E$65,$E$10:$E$47,$F$52)</f>
        <v>0</v>
      </c>
      <c r="BM67" s="102">
        <f>SUMIFS(BM$10:BM$47,$F$10:$F$47,$E$65,$E$10:$E$47,$F$52)</f>
        <v>0</v>
      </c>
      <c r="BN67" s="102">
        <f>SUMIFS(BN$10:BN$47,$F$10:$F$47,$E$65,$E$10:$E$47,$F$52)</f>
        <v>0</v>
      </c>
      <c r="BO67" s="162">
        <f t="shared" si="61"/>
        <v>0</v>
      </c>
      <c r="BP67" s="102">
        <f>SUMIFS(BP$10:BP$47,$F$10:$F$47,$E$65,$E$10:$E$47,$F$52)</f>
        <v>0</v>
      </c>
      <c r="BQ67" s="102">
        <f>SUMIFS(BQ$10:BQ$47,$F$10:$F$47,$E$65,$E$10:$E$47,$F$52)</f>
        <v>0</v>
      </c>
      <c r="BR67" s="102">
        <f>SUMIFS(BR$10:BR$47,$F$10:$F$47,$E$65,$E$10:$E$47,$F$52)</f>
        <v>0</v>
      </c>
      <c r="BS67" s="102">
        <f>SUMIFS(BS$10:BS$47,$F$10:$F$47,$E$65,$E$10:$E$47,$F$52)</f>
        <v>0</v>
      </c>
      <c r="BT67" s="102">
        <f t="shared" ref="BP67:BW67" si="90">SUMIFS(BT$10:BT$47,$F$10:$F$47,$E$65,$E$10:$E$47,$F$52)</f>
        <v>0</v>
      </c>
      <c r="BU67" s="102">
        <f t="shared" si="90"/>
        <v>0</v>
      </c>
      <c r="BV67" s="102">
        <f t="shared" si="90"/>
        <v>0</v>
      </c>
      <c r="BW67" s="102">
        <f t="shared" si="90"/>
        <v>712500</v>
      </c>
    </row>
    <row r="68" spans="1:75" ht="19.5" customHeight="1" x14ac:dyDescent="0.4">
      <c r="A68" s="13"/>
      <c r="B68" s="13"/>
      <c r="C68" s="8"/>
      <c r="D68" s="13"/>
      <c r="E68" s="175"/>
      <c r="F68" s="75" t="s">
        <v>6</v>
      </c>
      <c r="G68" s="78">
        <v>39.9</v>
      </c>
      <c r="H68" s="102">
        <f>SUMIFS($I$10:$I$19,$F$10:$F$19,$E$65,$E$10:$E$19,$F$53)</f>
        <v>0</v>
      </c>
      <c r="I68" s="103">
        <f>SUMIFS($I$10:$I$19,$F$10:$F$19,$E$65,$E$10:$E$19,$F$53)</f>
        <v>0</v>
      </c>
      <c r="J68" s="13"/>
      <c r="K68" s="13"/>
      <c r="L68" s="15"/>
      <c r="M68" s="13"/>
      <c r="N68" s="13"/>
      <c r="O68" s="13"/>
      <c r="P68" s="13"/>
      <c r="Q68" s="13"/>
      <c r="R68" s="13"/>
      <c r="S68" s="13"/>
      <c r="T68" s="13"/>
      <c r="U68" s="13"/>
      <c r="V68" s="13"/>
      <c r="W68" s="13"/>
      <c r="X68" s="13"/>
      <c r="Y68" s="13"/>
      <c r="Z68" s="13"/>
      <c r="AA68" s="162">
        <f t="shared" si="53"/>
        <v>0</v>
      </c>
      <c r="AB68" s="102">
        <f>SUMIFS(AB$10:AB$47,$F$10:$F$47,$E$65,$E$10:$E$47,$F$53)</f>
        <v>0</v>
      </c>
      <c r="AC68" s="102">
        <f>SUMIFS(AC$10:AC$47,$F$10:$F$47,$E$65,$E$10:$E$47,$F$53)</f>
        <v>0</v>
      </c>
      <c r="AD68" s="102">
        <f>SUMIFS(AD$10:AD$47,$F$10:$F$47,$E$65,$E$10:$E$47,$F$53)</f>
        <v>0</v>
      </c>
      <c r="AE68" s="102">
        <f>SUMIFS(AE$10:AE$47,$F$10:$F$47,$E$65,$E$10:$E$47,$F$53)</f>
        <v>0</v>
      </c>
      <c r="AF68" s="162">
        <f t="shared" si="54"/>
        <v>0</v>
      </c>
      <c r="AG68" s="102">
        <f>SUMIFS(AG$10:AG$47,$F$10:$F$47,$E$65,$E$10:$E$47,$F$53)</f>
        <v>0</v>
      </c>
      <c r="AH68" s="102">
        <f>SUMIFS(AH$10:AH$47,$F$10:$F$47,$E$65,$E$10:$E$47,$F$53)</f>
        <v>0</v>
      </c>
      <c r="AI68" s="102">
        <f>SUMIFS(AI$10:AI$47,$F$10:$F$47,$E$65,$E$10:$E$47,$F$53)</f>
        <v>0</v>
      </c>
      <c r="AJ68" s="102">
        <f>SUMIFS(AJ$10:AJ$47,$F$10:$F$47,$E$65,$E$10:$E$47,$F$53)</f>
        <v>0</v>
      </c>
      <c r="AK68" s="162">
        <f t="shared" si="55"/>
        <v>0</v>
      </c>
      <c r="AL68" s="102">
        <f>SUMIFS(AL$10:AL$47,$F$10:$F$47,$E$65,$E$10:$E$47,$F$53)</f>
        <v>0</v>
      </c>
      <c r="AM68" s="102">
        <f>SUMIFS(AM$10:AM$47,$F$10:$F$47,$E$65,$E$10:$E$47,$F$53)</f>
        <v>0</v>
      </c>
      <c r="AN68" s="102">
        <f>SUMIFS(AN$10:AN$47,$F$10:$F$47,$E$65,$E$10:$E$47,$F$53)</f>
        <v>0</v>
      </c>
      <c r="AO68" s="102">
        <f>SUMIFS(AO$10:AO$47,$F$10:$F$47,$E$65,$E$10:$E$47,$F$53)</f>
        <v>0</v>
      </c>
      <c r="AP68" s="162">
        <f t="shared" si="56"/>
        <v>0</v>
      </c>
      <c r="AQ68" s="102">
        <f>SUMIFS(AQ$10:AQ$47,$F$10:$F$47,$E$65,$E$10:$E$47,$F$53)</f>
        <v>0</v>
      </c>
      <c r="AR68" s="102">
        <f>SUMIFS(AR$10:AR$47,$F$10:$F$47,$E$65,$E$10:$E$47,$F$53)</f>
        <v>0</v>
      </c>
      <c r="AS68" s="102">
        <f>SUMIFS(AS$10:AS$47,$F$10:$F$47,$E$65,$E$10:$E$47,$F$53)</f>
        <v>0</v>
      </c>
      <c r="AT68" s="102">
        <f>SUMIFS(AT$10:AT$47,$F$10:$F$47,$E$65,$E$10:$E$47,$F$53)</f>
        <v>0</v>
      </c>
      <c r="AU68" s="162">
        <f t="shared" si="57"/>
        <v>0</v>
      </c>
      <c r="AV68" s="102">
        <f>SUMIFS(AV$10:AV$47,$F$10:$F$47,$E$65,$E$10:$E$47,$F$53)</f>
        <v>0</v>
      </c>
      <c r="AW68" s="102">
        <f>SUMIFS(AW$10:AW$47,$F$10:$F$47,$E$65,$E$10:$E$47,$F$53)</f>
        <v>0</v>
      </c>
      <c r="AX68" s="102">
        <f>SUMIFS(AX$10:AX$47,$F$10:$F$47,$E$65,$E$10:$E$47,$F$53)</f>
        <v>0</v>
      </c>
      <c r="AY68" s="102">
        <f>SUMIFS(AY$10:AY$47,$F$10:$F$47,$E$65,$E$10:$E$47,$F$53)</f>
        <v>0</v>
      </c>
      <c r="AZ68" s="162">
        <f t="shared" si="58"/>
        <v>0</v>
      </c>
      <c r="BA68" s="102">
        <f>SUMIFS(BA$10:BA$47,$F$10:$F$47,$E$65,$E$10:$E$47,$F$53)</f>
        <v>0</v>
      </c>
      <c r="BB68" s="102">
        <f>SUMIFS(BB$10:BB$47,$F$10:$F$47,$E$65,$E$10:$E$47,$F$53)</f>
        <v>0</v>
      </c>
      <c r="BC68" s="102">
        <f>SUMIFS(BC$10:BC$47,$F$10:$F$47,$E$65,$E$10:$E$47,$F$53)</f>
        <v>0</v>
      </c>
      <c r="BD68" s="102">
        <f>SUMIFS(BD$10:BD$47,$F$10:$F$47,$E$65,$E$10:$E$47,$F$53)</f>
        <v>0</v>
      </c>
      <c r="BE68" s="162">
        <f t="shared" si="59"/>
        <v>0</v>
      </c>
      <c r="BF68" s="102">
        <f>SUMIFS(BF$10:BF$47,$F$10:$F$47,$E$65,$E$10:$E$47,$F$53)</f>
        <v>0</v>
      </c>
      <c r="BG68" s="102">
        <f>SUMIFS(BG$10:BG$47,$F$10:$F$47,$E$65,$E$10:$E$47,$F$53)</f>
        <v>0</v>
      </c>
      <c r="BH68" s="102">
        <f>SUMIFS(BH$10:BH$47,$F$10:$F$47,$E$65,$E$10:$E$47,$F$53)</f>
        <v>0</v>
      </c>
      <c r="BI68" s="102">
        <f>SUMIFS(BI$10:BI$47,$F$10:$F$47,$E$65,$E$10:$E$47,$F$53)</f>
        <v>0</v>
      </c>
      <c r="BJ68" s="162">
        <f t="shared" si="60"/>
        <v>0</v>
      </c>
      <c r="BK68" s="102">
        <f>SUMIFS(BK$10:BK$47,$F$10:$F$47,$E$65,$E$10:$E$47,$F$53)</f>
        <v>0</v>
      </c>
      <c r="BL68" s="102">
        <f>SUMIFS(BL$10:BL$47,$F$10:$F$47,$E$65,$E$10:$E$47,$F$53)</f>
        <v>0</v>
      </c>
      <c r="BM68" s="102">
        <f>SUMIFS(BM$10:BM$47,$F$10:$F$47,$E$65,$E$10:$E$47,$F$53)</f>
        <v>0</v>
      </c>
      <c r="BN68" s="102">
        <f>SUMIFS(BN$10:BN$47,$F$10:$F$47,$E$65,$E$10:$E$47,$F$53)</f>
        <v>0</v>
      </c>
      <c r="BO68" s="162">
        <f t="shared" si="61"/>
        <v>0</v>
      </c>
      <c r="BP68" s="102">
        <f>SUMIFS(BP$10:BP$47,$F$10:$F$47,$E$65,$E$10:$E$47,$F$53)</f>
        <v>0</v>
      </c>
      <c r="BQ68" s="102">
        <f>SUMIFS(BQ$10:BQ$47,$F$10:$F$47,$E$65,$E$10:$E$47,$F$53)</f>
        <v>0</v>
      </c>
      <c r="BR68" s="102">
        <f>SUMIFS(BR$10:BR$47,$F$10:$F$47,$E$65,$E$10:$E$47,$F$53)</f>
        <v>0</v>
      </c>
      <c r="BS68" s="102">
        <f>SUMIFS(BS$10:BS$47,$F$10:$F$47,$E$65,$E$10:$E$47,$F$53)</f>
        <v>0</v>
      </c>
      <c r="BT68" s="102">
        <f t="shared" ref="BP68:BW68" si="91">SUMIFS(BT$10:BT$47,$F$10:$F$47,$E$65,$E$10:$E$47,$F$53)</f>
        <v>0</v>
      </c>
      <c r="BU68" s="102">
        <f t="shared" si="91"/>
        <v>0</v>
      </c>
      <c r="BV68" s="102">
        <f t="shared" si="91"/>
        <v>0</v>
      </c>
      <c r="BW68" s="102">
        <f t="shared" si="91"/>
        <v>0</v>
      </c>
    </row>
    <row r="69" spans="1:75" ht="19.5" customHeight="1" x14ac:dyDescent="0.4">
      <c r="A69" s="13"/>
      <c r="B69" s="13"/>
      <c r="C69" s="8"/>
      <c r="D69" s="13"/>
      <c r="E69" s="175"/>
      <c r="F69" s="78" t="s">
        <v>25</v>
      </c>
      <c r="G69" s="78"/>
      <c r="H69" s="104">
        <f>SUM(H65:H68)</f>
        <v>50000</v>
      </c>
      <c r="I69" s="105">
        <f>SUM(I65:I68)</f>
        <v>712500</v>
      </c>
      <c r="J69" s="13"/>
      <c r="K69" s="13"/>
      <c r="L69" s="15"/>
      <c r="M69" s="13"/>
      <c r="N69" s="13"/>
      <c r="O69" s="13"/>
      <c r="P69" s="13"/>
      <c r="Q69" s="13"/>
      <c r="R69" s="13"/>
      <c r="S69" s="13"/>
      <c r="T69" s="13"/>
      <c r="U69" s="13"/>
      <c r="V69" s="13"/>
      <c r="W69" s="13"/>
      <c r="X69" s="13"/>
      <c r="Y69" s="13"/>
      <c r="Z69" s="13"/>
      <c r="AA69" s="162">
        <f t="shared" si="53"/>
        <v>0</v>
      </c>
      <c r="AB69" s="104">
        <f>SUM(AB65:AB68)</f>
        <v>0</v>
      </c>
      <c r="AC69" s="104">
        <f>SUM(AC65:AC68)</f>
        <v>0</v>
      </c>
      <c r="AD69" s="104">
        <f>SUM(AD65:AD68)</f>
        <v>0</v>
      </c>
      <c r="AE69" s="104">
        <f>SUM(AE65:AE68)</f>
        <v>0</v>
      </c>
      <c r="AF69" s="162">
        <f t="shared" si="54"/>
        <v>0</v>
      </c>
      <c r="AG69" s="104">
        <f>SUM(AG65:AG68)</f>
        <v>0</v>
      </c>
      <c r="AH69" s="104">
        <f>SUM(AH65:AH68)</f>
        <v>0</v>
      </c>
      <c r="AI69" s="104">
        <f>SUM(AI65:AI68)</f>
        <v>0</v>
      </c>
      <c r="AJ69" s="104">
        <f>SUM(AJ65:AJ68)</f>
        <v>0</v>
      </c>
      <c r="AK69" s="162">
        <f t="shared" si="55"/>
        <v>0</v>
      </c>
      <c r="AL69" s="104">
        <f>SUM(AL65:AL68)</f>
        <v>0</v>
      </c>
      <c r="AM69" s="104">
        <f>SUM(AM65:AM68)</f>
        <v>0</v>
      </c>
      <c r="AN69" s="104">
        <f>SUM(AN65:AN68)</f>
        <v>0</v>
      </c>
      <c r="AO69" s="104">
        <f>SUM(AO65:AO68)</f>
        <v>0</v>
      </c>
      <c r="AP69" s="162">
        <f t="shared" si="56"/>
        <v>0</v>
      </c>
      <c r="AQ69" s="104">
        <f>SUM(AQ65:AQ68)</f>
        <v>0</v>
      </c>
      <c r="AR69" s="104">
        <f>SUM(AR65:AR68)</f>
        <v>0</v>
      </c>
      <c r="AS69" s="104">
        <f>SUM(AS65:AS68)</f>
        <v>0</v>
      </c>
      <c r="AT69" s="104">
        <f>SUM(AT65:AT68)</f>
        <v>0</v>
      </c>
      <c r="AU69" s="162">
        <f t="shared" si="57"/>
        <v>0</v>
      </c>
      <c r="AV69" s="104">
        <f>SUM(AV65:AV68)</f>
        <v>0</v>
      </c>
      <c r="AW69" s="104">
        <f>SUM(AW65:AW68)</f>
        <v>0</v>
      </c>
      <c r="AX69" s="104">
        <f>SUM(AX65:AX68)</f>
        <v>0</v>
      </c>
      <c r="AY69" s="104">
        <f>SUM(AY65:AY68)</f>
        <v>0</v>
      </c>
      <c r="AZ69" s="162">
        <f t="shared" si="58"/>
        <v>0</v>
      </c>
      <c r="BA69" s="104">
        <f>SUM(BA65:BA68)</f>
        <v>0</v>
      </c>
      <c r="BB69" s="104">
        <f>SUM(BB65:BB68)</f>
        <v>0</v>
      </c>
      <c r="BC69" s="104">
        <f>SUM(BC65:BC68)</f>
        <v>0</v>
      </c>
      <c r="BD69" s="104">
        <f>SUM(BD65:BD68)</f>
        <v>0</v>
      </c>
      <c r="BE69" s="162">
        <f t="shared" si="59"/>
        <v>0</v>
      </c>
      <c r="BF69" s="104">
        <f>SUM(BF65:BF68)</f>
        <v>0</v>
      </c>
      <c r="BG69" s="104">
        <f>SUM(BG65:BG68)</f>
        <v>0</v>
      </c>
      <c r="BH69" s="104">
        <f>SUM(BH65:BH68)</f>
        <v>0</v>
      </c>
      <c r="BI69" s="104">
        <f>SUM(BI65:BI68)</f>
        <v>0</v>
      </c>
      <c r="BJ69" s="162">
        <f t="shared" si="60"/>
        <v>0</v>
      </c>
      <c r="BK69" s="104">
        <f>SUM(BK65:BK68)</f>
        <v>0</v>
      </c>
      <c r="BL69" s="104">
        <f>SUM(BL65:BL68)</f>
        <v>0</v>
      </c>
      <c r="BM69" s="104">
        <f>SUM(BM65:BM68)</f>
        <v>0</v>
      </c>
      <c r="BN69" s="104">
        <f>SUM(BN65:BN68)</f>
        <v>0</v>
      </c>
      <c r="BO69" s="162">
        <f t="shared" si="61"/>
        <v>0</v>
      </c>
      <c r="BP69" s="104">
        <f>SUM(BP65:BP68)</f>
        <v>0</v>
      </c>
      <c r="BQ69" s="104">
        <f>SUM(BQ65:BQ68)</f>
        <v>0</v>
      </c>
      <c r="BR69" s="104">
        <f>SUM(BR65:BR68)</f>
        <v>0</v>
      </c>
      <c r="BS69" s="104">
        <f>SUM(BS65:BS68)</f>
        <v>0</v>
      </c>
      <c r="BT69" s="104">
        <f t="shared" ref="BT69" si="92">SUM(BT65:BT68)</f>
        <v>0</v>
      </c>
      <c r="BU69" s="104">
        <f t="shared" ref="BU69" si="93">SUM(BU65:BU68)</f>
        <v>0</v>
      </c>
      <c r="BV69" s="104">
        <f t="shared" ref="BV69" si="94">SUM(BV65:BV68)</f>
        <v>0</v>
      </c>
      <c r="BW69" s="104">
        <f t="shared" ref="BW69" si="95">SUM(BW65:BW68)</f>
        <v>712500</v>
      </c>
    </row>
    <row r="70" spans="1:75" ht="19.5" customHeight="1" thickBot="1" x14ac:dyDescent="0.45">
      <c r="A70" s="13"/>
      <c r="B70" s="13"/>
      <c r="C70" s="8"/>
      <c r="D70" s="13"/>
      <c r="E70" s="93"/>
      <c r="F70" s="94" t="s">
        <v>23</v>
      </c>
      <c r="G70" s="94"/>
      <c r="H70" s="106">
        <f>SUM(H54+H59+H64+H69)</f>
        <v>322000</v>
      </c>
      <c r="I70" s="107">
        <f>SUM(I54+I59+I64+I69)</f>
        <v>7251200</v>
      </c>
      <c r="J70" s="13"/>
      <c r="K70" s="13"/>
      <c r="L70" s="15"/>
      <c r="M70" s="13"/>
      <c r="N70" s="13"/>
      <c r="O70" s="13"/>
      <c r="P70" s="13"/>
      <c r="Q70" s="13"/>
      <c r="R70" s="13"/>
      <c r="S70" s="13"/>
      <c r="T70" s="13"/>
      <c r="U70" s="13"/>
      <c r="V70" s="13"/>
      <c r="W70" s="13"/>
      <c r="X70" s="13"/>
      <c r="Y70" s="13"/>
      <c r="Z70" s="13"/>
      <c r="AA70" s="163">
        <f>COUNTIFS(AB$10:AB$47,"&lt;&gt;",$F$10:$F$47,$E70,$E$10:$E$47,$F70)</f>
        <v>0</v>
      </c>
      <c r="AB70" s="106">
        <f>SUM(AB54+AB59+AB64+AB69)</f>
        <v>0</v>
      </c>
      <c r="AC70" s="106">
        <f>SUM(AC54+AC59+AC64+AC69)</f>
        <v>0</v>
      </c>
      <c r="AD70" s="106">
        <f>SUM(AD54+AD59+AD64+AD69)</f>
        <v>0</v>
      </c>
      <c r="AE70" s="106">
        <f>SUM(AE54+AE59+AE64+AE69)</f>
        <v>0</v>
      </c>
      <c r="AF70" s="163">
        <f>COUNTIFS(AG$10:AG$47,"&lt;&gt;",$F$10:$F$47,$E70,$E$10:$E$47,$F70)</f>
        <v>0</v>
      </c>
      <c r="AG70" s="106">
        <f>SUM(AG54+AG59+AG64+AG69)</f>
        <v>0</v>
      </c>
      <c r="AH70" s="106">
        <f>SUM(AH54+AH59+AH64+AH69)</f>
        <v>0</v>
      </c>
      <c r="AI70" s="106">
        <f>SUM(AI54+AI59+AI64+AI69)</f>
        <v>0</v>
      </c>
      <c r="AJ70" s="106">
        <f>SUM(AJ54+AJ59+AJ64+AJ69)</f>
        <v>0</v>
      </c>
      <c r="AK70" s="163">
        <f>COUNTIFS(AL$10:AL$47,"&lt;&gt;",$F$10:$F$47,$E70,$E$10:$E$47,$F70)</f>
        <v>0</v>
      </c>
      <c r="AL70" s="106">
        <f>SUM(AL54+AL59+AL64+AL69)</f>
        <v>0</v>
      </c>
      <c r="AM70" s="106">
        <f>SUM(AM54+AM59+AM64+AM69)</f>
        <v>0</v>
      </c>
      <c r="AN70" s="106">
        <f>SUM(AN54+AN59+AN64+AN69)</f>
        <v>0</v>
      </c>
      <c r="AO70" s="106">
        <f>SUM(AO54+AO59+AO64+AO69)</f>
        <v>0</v>
      </c>
      <c r="AP70" s="163">
        <f>COUNTIFS(AQ$10:AQ$47,"&lt;&gt;",$F$10:$F$47,$E70,$E$10:$E$47,$F70)</f>
        <v>0</v>
      </c>
      <c r="AQ70" s="106">
        <f>SUM(AQ54+AQ59+AQ64+AQ69)</f>
        <v>0</v>
      </c>
      <c r="AR70" s="106">
        <f>SUM(AR54+AR59+AR64+AR69)</f>
        <v>0</v>
      </c>
      <c r="AS70" s="106">
        <f>SUM(AS54+AS59+AS64+AS69)</f>
        <v>0</v>
      </c>
      <c r="AT70" s="106">
        <f>SUM(AT54+AT59+AT64+AT69)</f>
        <v>0</v>
      </c>
      <c r="AU70" s="163">
        <f>COUNTIFS(AV$10:AV$47,"&lt;&gt;",$F$10:$F$47,$E70,$E$10:$E$47,$F70)</f>
        <v>0</v>
      </c>
      <c r="AV70" s="106">
        <f>SUM(AV54+AV59+AV64+AV69)</f>
        <v>0</v>
      </c>
      <c r="AW70" s="106">
        <f>SUM(AW54+AW59+AW64+AW69)</f>
        <v>0</v>
      </c>
      <c r="AX70" s="106">
        <f>SUM(AX54+AX59+AX64+AX69)</f>
        <v>0</v>
      </c>
      <c r="AY70" s="106">
        <f>SUM(AY54+AY59+AY64+AY69)</f>
        <v>0</v>
      </c>
      <c r="AZ70" s="163">
        <f>COUNTIFS(BA$10:BA$47,"&lt;&gt;",$F$10:$F$47,$E70,$E$10:$E$47,$F70)</f>
        <v>0</v>
      </c>
      <c r="BA70" s="106">
        <f>SUM(BA54+BA59+BA64+BA69)</f>
        <v>0</v>
      </c>
      <c r="BB70" s="106">
        <f>SUM(BB54+BB59+BB64+BB69)</f>
        <v>0</v>
      </c>
      <c r="BC70" s="106">
        <f>SUM(BC54+BC59+BC64+BC69)</f>
        <v>0</v>
      </c>
      <c r="BD70" s="106">
        <f>SUM(BD54+BD59+BD64+BD69)</f>
        <v>0</v>
      </c>
      <c r="BE70" s="163">
        <f>COUNTIFS(BF$10:BF$47,"&lt;&gt;",$F$10:$F$47,$E70,$E$10:$E$47,$F70)</f>
        <v>0</v>
      </c>
      <c r="BF70" s="106">
        <f>SUM(BF54+BF59+BF64+BF69)</f>
        <v>0</v>
      </c>
      <c r="BG70" s="106">
        <f>SUM(BG54+BG59+BG64+BG69)</f>
        <v>0</v>
      </c>
      <c r="BH70" s="106">
        <f>SUM(BH54+BH59+BH64+BH69)</f>
        <v>0</v>
      </c>
      <c r="BI70" s="106">
        <f>SUM(BI54+BI59+BI64+BI69)</f>
        <v>0</v>
      </c>
      <c r="BJ70" s="163">
        <f>COUNTIFS(BK$10:BK$47,"&lt;&gt;",$F$10:$F$47,$E70,$E$10:$E$47,$F70)</f>
        <v>0</v>
      </c>
      <c r="BK70" s="106">
        <f>SUM(BK54+BK59+BK64+BK69)</f>
        <v>0</v>
      </c>
      <c r="BL70" s="106">
        <f>SUM(BL54+BL59+BL64+BL69)</f>
        <v>0</v>
      </c>
      <c r="BM70" s="106">
        <f>SUM(BM54+BM59+BM64+BM69)</f>
        <v>0</v>
      </c>
      <c r="BN70" s="106">
        <f>SUM(BN54+BN59+BN64+BN69)</f>
        <v>0</v>
      </c>
      <c r="BO70" s="163">
        <f>COUNTIFS(BP$10:BP$47,"&lt;&gt;",$F$10:$F$47,$E70,$E$10:$E$47,$F70)</f>
        <v>0</v>
      </c>
      <c r="BP70" s="106">
        <f>SUM(BP54+BP59+BP64+BP69)</f>
        <v>0</v>
      </c>
      <c r="BQ70" s="106">
        <f>SUM(BQ54+BQ59+BQ64+BQ69)</f>
        <v>0</v>
      </c>
      <c r="BR70" s="106">
        <f>SUM(BR54+BR59+BR64+BR69)</f>
        <v>0</v>
      </c>
      <c r="BS70" s="106">
        <f>SUM(BS54+BS59+BS64+BS69)</f>
        <v>0</v>
      </c>
      <c r="BT70" s="106">
        <f t="shared" ref="BT70" si="96">SUM(BT54+BT59+BT64+BT69)</f>
        <v>0</v>
      </c>
      <c r="BU70" s="106">
        <f t="shared" ref="BU70" si="97">SUM(BU54+BU59+BU64+BU69)</f>
        <v>0</v>
      </c>
      <c r="BV70" s="106">
        <f t="shared" ref="BV70" si="98">SUM(BV54+BV59+BV64+BV69)</f>
        <v>0</v>
      </c>
      <c r="BW70" s="106">
        <f t="shared" ref="BW70" si="99">SUM(BW54+BW59+BW64+BW69)</f>
        <v>7251200</v>
      </c>
    </row>
    <row r="71" spans="1:75" ht="19.5" customHeight="1" x14ac:dyDescent="0.4">
      <c r="A71" s="13"/>
      <c r="B71" s="13"/>
      <c r="C71" s="8"/>
      <c r="D71" s="13"/>
      <c r="E71" s="13"/>
      <c r="F71" s="13"/>
      <c r="G71" s="13"/>
      <c r="H71" s="13"/>
      <c r="I71" s="13"/>
      <c r="J71" s="13"/>
      <c r="K71" s="13"/>
      <c r="L71" s="15"/>
      <c r="M71" s="13"/>
      <c r="N71" s="13"/>
      <c r="O71" s="13"/>
      <c r="P71" s="13"/>
      <c r="Q71" s="13"/>
      <c r="R71" s="13"/>
      <c r="S71" s="13"/>
      <c r="T71" s="13"/>
      <c r="U71" s="13"/>
      <c r="V71" s="13"/>
      <c r="W71" s="13"/>
      <c r="X71" s="13"/>
      <c r="Y71" s="13"/>
      <c r="Z71" s="13"/>
      <c r="AA71" s="97"/>
      <c r="AB71" s="13"/>
      <c r="AC71" s="13"/>
      <c r="AD71" s="13"/>
      <c r="AE71" s="13"/>
      <c r="AF71" s="87"/>
      <c r="AG71" s="87" t="s">
        <v>22</v>
      </c>
      <c r="AH71" s="95">
        <f>SUM(AH67:AH70)</f>
        <v>0</v>
      </c>
      <c r="AI71" s="95">
        <f>SUM(AI67:AI70)</f>
        <v>0</v>
      </c>
      <c r="AJ71" s="96">
        <f>SUM(AJ67:AJ70)</f>
        <v>0</v>
      </c>
      <c r="AK71" s="96">
        <f>SUM(AK67:AK70)</f>
        <v>0</v>
      </c>
      <c r="AL71" s="13"/>
      <c r="AM71" s="13"/>
      <c r="AN71" s="13"/>
      <c r="AO71" s="13"/>
      <c r="AP71" s="13"/>
      <c r="AQ71" s="13"/>
      <c r="AR71" s="13"/>
      <c r="AS71" s="13"/>
      <c r="AT71" s="13"/>
      <c r="AU71" s="13"/>
      <c r="AV71" s="13"/>
      <c r="AW71" s="13"/>
      <c r="AX71" s="13"/>
      <c r="AY71" s="13"/>
      <c r="AZ71" s="13"/>
      <c r="BA71" s="13"/>
      <c r="BB71" s="13"/>
      <c r="BC71" s="13"/>
    </row>
    <row r="72" spans="1:75" ht="19.5" customHeight="1" x14ac:dyDescent="0.4">
      <c r="A72" s="13"/>
      <c r="B72" s="13"/>
      <c r="C72" s="8"/>
      <c r="D72" s="13"/>
      <c r="E72" s="13"/>
      <c r="F72" s="13"/>
      <c r="G72" s="13"/>
      <c r="H72" s="13"/>
      <c r="I72" s="13"/>
      <c r="J72" s="13"/>
      <c r="K72" s="13"/>
      <c r="L72" s="15"/>
      <c r="M72" s="13"/>
      <c r="N72" s="13"/>
      <c r="O72" s="13"/>
      <c r="P72" s="13"/>
      <c r="Q72" s="13"/>
      <c r="R72" s="13"/>
      <c r="S72" s="13"/>
      <c r="T72" s="13"/>
      <c r="U72" s="13"/>
      <c r="V72" s="13"/>
      <c r="W72" s="13"/>
      <c r="X72" s="13"/>
      <c r="Y72" s="13"/>
      <c r="Z72" s="13"/>
      <c r="AA72" s="97"/>
      <c r="AB72" s="13"/>
      <c r="AC72" s="13"/>
      <c r="AD72" s="13"/>
      <c r="AE72" s="13"/>
      <c r="AF72" s="80"/>
      <c r="AG72" s="87"/>
      <c r="AH72" s="81" t="s">
        <v>16</v>
      </c>
      <c r="AI72" s="81" t="s">
        <v>18</v>
      </c>
      <c r="AJ72" s="13" t="s">
        <v>16</v>
      </c>
      <c r="AK72" s="13" t="s">
        <v>18</v>
      </c>
      <c r="AL72" s="13"/>
      <c r="AM72" s="13"/>
      <c r="AN72" s="13"/>
      <c r="AO72" s="13"/>
      <c r="AP72" s="13"/>
      <c r="AQ72" s="13"/>
      <c r="AR72" s="13"/>
      <c r="AS72" s="13"/>
      <c r="AT72" s="13"/>
      <c r="AU72" s="13"/>
      <c r="AV72" s="13"/>
      <c r="AW72" s="13"/>
      <c r="AX72" s="13"/>
      <c r="AY72" s="13"/>
      <c r="AZ72" s="13"/>
      <c r="BA72" s="13"/>
      <c r="BB72" s="13"/>
      <c r="BC72" s="13"/>
    </row>
    <row r="73" spans="1:75" ht="19.5" customHeight="1" x14ac:dyDescent="0.4">
      <c r="A73" s="13"/>
      <c r="B73" s="13"/>
      <c r="C73" s="8"/>
      <c r="D73" s="13"/>
      <c r="E73" s="13"/>
      <c r="F73" s="13"/>
      <c r="G73" s="13"/>
      <c r="H73" s="13"/>
      <c r="I73" s="13"/>
      <c r="J73" s="13"/>
      <c r="K73" s="13"/>
      <c r="L73" s="15"/>
      <c r="M73" s="13"/>
      <c r="N73" s="13"/>
      <c r="O73" s="13"/>
      <c r="P73" s="13"/>
      <c r="Q73" s="13"/>
      <c r="R73" s="13"/>
      <c r="S73" s="13"/>
      <c r="T73" s="13"/>
      <c r="U73" s="13"/>
      <c r="V73" s="13"/>
      <c r="W73" s="13"/>
      <c r="X73" s="13"/>
      <c r="Y73" s="13"/>
      <c r="Z73" s="13"/>
      <c r="AA73" s="13"/>
      <c r="AB73" s="13"/>
      <c r="AC73" s="13"/>
      <c r="AD73" s="13"/>
      <c r="AE73" s="13"/>
      <c r="AF73" s="80"/>
      <c r="AG73" s="80">
        <v>1.1499999999999999</v>
      </c>
      <c r="AH73" s="91">
        <f>SUMIFS(AI16:AI54,$F$10:$F$48,$AH$72,$E$10:$E$48,$AG$67)</f>
        <v>0</v>
      </c>
      <c r="AI73" s="91">
        <f>SUMIFS(AI16:AI54,$F$10:$F$48,$AI$72,$E$10:$E$48,$AG$67)</f>
        <v>0</v>
      </c>
      <c r="AJ73" s="92">
        <f>SUMIFS(AK16:AK54,$F$10:$F$48,$AH$72,$E$10:$E$48,$AG$67)</f>
        <v>0</v>
      </c>
      <c r="AK73" s="92">
        <f>SUMIFS(AK16:AK54,$F$10:$F$48,$AI$72,$E$10:$E$48,$AG$67)</f>
        <v>0</v>
      </c>
      <c r="AL73" s="13"/>
      <c r="AM73" s="13"/>
      <c r="AN73" s="13"/>
      <c r="AO73" s="13"/>
      <c r="AP73" s="13"/>
      <c r="AQ73" s="13"/>
      <c r="AR73" s="13"/>
      <c r="AS73" s="13"/>
      <c r="AT73" s="13"/>
      <c r="AU73" s="13"/>
      <c r="AV73" s="13"/>
      <c r="AW73" s="13"/>
      <c r="AX73" s="13"/>
      <c r="AY73" s="13"/>
      <c r="AZ73" s="13"/>
      <c r="BA73" s="13"/>
      <c r="BB73" s="13"/>
      <c r="BC73" s="13"/>
    </row>
    <row r="74" spans="1:75" ht="19.5" customHeight="1" x14ac:dyDescent="0.4">
      <c r="A74" s="13"/>
      <c r="B74" s="13"/>
      <c r="C74" s="89"/>
      <c r="D74" s="13"/>
      <c r="E74" s="13"/>
      <c r="F74" s="13"/>
      <c r="G74" s="13"/>
      <c r="H74" s="13"/>
      <c r="I74" s="13"/>
      <c r="J74" s="13"/>
      <c r="K74" s="13"/>
      <c r="L74" s="15"/>
      <c r="M74" s="13"/>
      <c r="N74" s="13"/>
      <c r="O74" s="13"/>
      <c r="P74" s="13"/>
      <c r="Q74" s="13"/>
      <c r="R74" s="13"/>
      <c r="S74" s="13"/>
      <c r="T74" s="13"/>
      <c r="U74" s="13"/>
      <c r="V74" s="13"/>
      <c r="W74" s="13"/>
      <c r="X74" s="13"/>
      <c r="Y74" s="13"/>
      <c r="Z74" s="13"/>
      <c r="AA74" s="13"/>
      <c r="AB74" s="13"/>
      <c r="AC74" s="13"/>
      <c r="AD74" s="13"/>
      <c r="AE74" s="13"/>
      <c r="AF74" s="80"/>
      <c r="AG74" s="80" t="s">
        <v>10</v>
      </c>
      <c r="AH74" s="91">
        <f>SUMIFS(AI16:AI54,$F$10:$F$48,$AH$72,$E$10:$E$48,$AG$68)</f>
        <v>0</v>
      </c>
      <c r="AI74" s="91">
        <f>SUMIFS(AI16:AI54,$F$10:$F$48,$AI$72,$E$10:$E$48,$AG$68)</f>
        <v>0</v>
      </c>
      <c r="AJ74" s="92">
        <f>SUMIFS(AK16:AK54,$F$10:$F$48,$AH$72,$E$10:$E$48,$AG$68)</f>
        <v>0</v>
      </c>
      <c r="AK74" s="92">
        <f>SUMIFS(AK16:AK54,$F$10:$F$48,$AI$72,$E$10:$E$48,$AG$68)</f>
        <v>0</v>
      </c>
      <c r="AL74" s="13"/>
      <c r="AM74" s="13"/>
      <c r="AN74" s="13"/>
      <c r="AO74" s="13"/>
      <c r="AP74" s="13"/>
      <c r="AQ74" s="13"/>
      <c r="AR74" s="13"/>
      <c r="AS74" s="13"/>
      <c r="AT74" s="13"/>
      <c r="AU74" s="13"/>
      <c r="AV74" s="13"/>
      <c r="AW74" s="13"/>
      <c r="AX74" s="13"/>
      <c r="AY74" s="13"/>
      <c r="AZ74" s="13"/>
      <c r="BA74" s="13"/>
      <c r="BB74" s="13"/>
      <c r="BC74" s="13"/>
    </row>
    <row r="75" spans="1:75" ht="19.5" customHeight="1" x14ac:dyDescent="0.4">
      <c r="A75" s="13"/>
      <c r="B75" s="13"/>
      <c r="C75" s="13"/>
      <c r="D75" s="13"/>
      <c r="E75" s="13"/>
      <c r="F75" s="13"/>
      <c r="G75" s="13"/>
      <c r="H75" s="13"/>
      <c r="I75" s="13"/>
      <c r="J75" s="13"/>
      <c r="K75" s="13"/>
      <c r="L75" s="15"/>
      <c r="M75" s="13"/>
      <c r="N75" s="13"/>
      <c r="O75" s="13"/>
      <c r="P75" s="13"/>
      <c r="Q75" s="13"/>
      <c r="R75" s="13"/>
      <c r="S75" s="13"/>
      <c r="T75" s="13"/>
      <c r="U75" s="13"/>
      <c r="V75" s="13"/>
      <c r="W75" s="13"/>
      <c r="X75" s="13"/>
      <c r="Y75" s="13"/>
      <c r="Z75" s="13"/>
      <c r="AA75" s="13"/>
      <c r="AB75" s="13"/>
      <c r="AC75" s="13"/>
      <c r="AD75" s="13"/>
      <c r="AE75" s="13"/>
      <c r="AF75" s="80"/>
      <c r="AG75" s="80" t="s">
        <v>8</v>
      </c>
      <c r="AH75" s="91">
        <f>SUMIFS(AI16:AI54,$F$10:$F$48,$AH$72,$E$10:$E$48,$AG$69)</f>
        <v>0</v>
      </c>
      <c r="AI75" s="91">
        <f>SUMIFS(AI16:AI54,$F$10:$F$48,$AI$72,$E$10:$E$48,$AG$69)</f>
        <v>0</v>
      </c>
      <c r="AJ75" s="92">
        <f>SUMIFS(AK16:AK54,$F$10:$F$48,$AH$72,$E$10:$E$48,$AG$69)</f>
        <v>0</v>
      </c>
      <c r="AK75" s="92">
        <f>SUMIFS(AK16:AK54,$F$10:$F$48,$AI$72,$E$10:$E$48,$AG$69)</f>
        <v>0</v>
      </c>
      <c r="AL75" s="13"/>
      <c r="AM75" s="13"/>
      <c r="AN75" s="13"/>
      <c r="AO75" s="13"/>
      <c r="AP75" s="13"/>
      <c r="AQ75" s="13"/>
      <c r="AR75" s="13"/>
      <c r="AS75" s="13"/>
      <c r="AT75" s="13"/>
      <c r="AU75" s="13"/>
      <c r="AV75" s="13"/>
      <c r="AW75" s="13"/>
      <c r="AX75" s="13"/>
      <c r="AY75" s="13"/>
      <c r="AZ75" s="13"/>
      <c r="BA75" s="13"/>
      <c r="BB75" s="13"/>
      <c r="BC75" s="13"/>
    </row>
    <row r="76" spans="1:75" ht="19.5" customHeight="1" x14ac:dyDescent="0.4">
      <c r="A76" s="13"/>
      <c r="B76" s="13"/>
      <c r="C76" s="13"/>
      <c r="D76" s="13"/>
      <c r="E76" s="13"/>
      <c r="F76" s="13"/>
      <c r="G76" s="13"/>
      <c r="H76" s="13"/>
      <c r="I76" s="13"/>
      <c r="J76" s="13"/>
      <c r="K76" s="13"/>
      <c r="L76" s="15"/>
      <c r="M76" s="13"/>
      <c r="N76" s="13"/>
      <c r="O76" s="13"/>
      <c r="P76" s="13"/>
      <c r="Q76" s="13"/>
      <c r="R76" s="13"/>
      <c r="S76" s="13"/>
      <c r="T76" s="13"/>
      <c r="U76" s="13"/>
      <c r="V76" s="13"/>
      <c r="W76" s="13"/>
      <c r="X76" s="13"/>
      <c r="Y76" s="13"/>
      <c r="Z76" s="13"/>
      <c r="AA76" s="13"/>
      <c r="AB76" s="13"/>
      <c r="AC76" s="13"/>
      <c r="AD76" s="13"/>
      <c r="AE76" s="13"/>
      <c r="AF76" s="87"/>
      <c r="AG76" s="80" t="s">
        <v>6</v>
      </c>
      <c r="AH76" s="91">
        <f>SUMIFS(AI16:AI54,$F$10:$F$48,$AH$72,$E$10:$E$48,$AG$70)</f>
        <v>0</v>
      </c>
      <c r="AI76" s="91">
        <f>SUMIFS(AI16:AI54,$F$10:$F$48,$AI$72,$E$10:$E$48,$AG$70)</f>
        <v>0</v>
      </c>
      <c r="AJ76" s="92">
        <f>SUMIFS(AK16:AK54,$F$10:$F$48,$AH$72,$E$10:$E$48,$AG$70)</f>
        <v>0</v>
      </c>
      <c r="AK76" s="92">
        <f>SUMIFS(AK16:AK54,$F$10:$F$48,$AI$72,$E$10:$E$48,$AG$70)</f>
        <v>0</v>
      </c>
      <c r="AL76" s="13"/>
      <c r="AM76" s="13"/>
      <c r="AN76" s="13"/>
      <c r="AO76" s="13"/>
      <c r="AP76" s="13"/>
      <c r="AQ76" s="13"/>
      <c r="AR76" s="13"/>
      <c r="AS76" s="13"/>
      <c r="AT76" s="13"/>
      <c r="AU76" s="13"/>
      <c r="AV76" s="13"/>
      <c r="AW76" s="13"/>
      <c r="AX76" s="13"/>
      <c r="AY76" s="13"/>
      <c r="AZ76" s="13"/>
      <c r="BA76" s="13"/>
      <c r="BB76" s="13"/>
      <c r="BC76" s="13"/>
    </row>
    <row r="77" spans="1:75" ht="19.5" customHeight="1" x14ac:dyDescent="0.4">
      <c r="A77" s="13"/>
      <c r="B77" s="13"/>
      <c r="C77" s="13"/>
      <c r="D77" s="13"/>
      <c r="E77" s="13"/>
      <c r="F77" s="13"/>
      <c r="G77" s="13"/>
      <c r="H77" s="13"/>
      <c r="I77" s="13"/>
      <c r="J77" s="13"/>
      <c r="K77" s="13"/>
      <c r="L77" s="15"/>
      <c r="M77" s="13"/>
      <c r="N77" s="13"/>
      <c r="O77" s="13"/>
      <c r="P77" s="13"/>
      <c r="Q77" s="13"/>
      <c r="R77" s="13"/>
      <c r="S77" s="13"/>
      <c r="T77" s="13"/>
      <c r="U77" s="13"/>
      <c r="V77" s="13"/>
      <c r="W77" s="13"/>
      <c r="X77" s="13"/>
      <c r="Y77" s="13"/>
      <c r="Z77" s="13"/>
      <c r="AA77" s="13"/>
      <c r="AB77" s="13"/>
      <c r="AC77" s="13"/>
      <c r="AD77" s="13"/>
      <c r="AE77" s="13"/>
      <c r="AF77" s="87"/>
      <c r="AG77" s="87" t="s">
        <v>22</v>
      </c>
      <c r="AH77" s="95">
        <f>SUM(AH73:AH76)</f>
        <v>0</v>
      </c>
      <c r="AI77" s="95">
        <f>SUM(AI73:AI76)</f>
        <v>0</v>
      </c>
      <c r="AJ77" s="96">
        <f>SUM(AJ73:AJ76)</f>
        <v>0</v>
      </c>
      <c r="AK77" s="96">
        <f>SUM(AK73:AK76)</f>
        <v>0</v>
      </c>
      <c r="AL77" s="13"/>
      <c r="AM77" s="13"/>
      <c r="AN77" s="13"/>
      <c r="AO77" s="13"/>
      <c r="AP77" s="13"/>
      <c r="AQ77" s="13"/>
      <c r="AR77" s="13"/>
      <c r="AS77" s="13"/>
      <c r="AT77" s="13"/>
      <c r="AU77" s="13"/>
      <c r="AV77" s="13"/>
      <c r="AW77" s="13"/>
      <c r="AX77" s="13"/>
      <c r="AY77" s="13"/>
      <c r="AZ77" s="13"/>
      <c r="BA77" s="13"/>
      <c r="BB77" s="13"/>
      <c r="BC77" s="13"/>
    </row>
    <row r="78" spans="1:75" ht="19.5" customHeight="1" x14ac:dyDescent="0.4">
      <c r="A78" s="13"/>
      <c r="B78" s="13"/>
      <c r="C78" s="13"/>
      <c r="D78" s="13"/>
      <c r="E78" s="13"/>
      <c r="F78" s="13"/>
      <c r="G78" s="13"/>
      <c r="H78" s="13"/>
      <c r="I78" s="13"/>
      <c r="J78" s="13"/>
      <c r="K78" s="13"/>
      <c r="L78" s="15"/>
      <c r="M78" s="13"/>
      <c r="N78" s="13"/>
      <c r="O78" s="13"/>
      <c r="P78" s="13"/>
      <c r="Q78" s="13"/>
      <c r="R78" s="13"/>
      <c r="S78" s="13"/>
      <c r="T78" s="13"/>
      <c r="U78" s="13"/>
      <c r="V78" s="13"/>
      <c r="W78" s="13"/>
      <c r="X78" s="13"/>
      <c r="Y78" s="13"/>
      <c r="Z78" s="13"/>
      <c r="AA78" s="13"/>
      <c r="AB78" s="13"/>
      <c r="AC78" s="13"/>
      <c r="AD78" s="13"/>
      <c r="AE78" s="13"/>
      <c r="AF78" s="81"/>
      <c r="AG78" s="87" t="s">
        <v>24</v>
      </c>
      <c r="AH78" s="95">
        <f>AH71+AI71+AH77+AI77</f>
        <v>0</v>
      </c>
      <c r="AI78" s="87"/>
      <c r="AJ78" s="96">
        <f>AJ71+AK71+AJ77+AK77</f>
        <v>0</v>
      </c>
      <c r="AK78" s="97"/>
      <c r="AL78" s="13"/>
      <c r="AM78" s="13"/>
      <c r="AN78" s="13"/>
      <c r="AO78" s="13"/>
      <c r="AP78" s="13"/>
      <c r="AQ78" s="13"/>
      <c r="AR78" s="13"/>
      <c r="AS78" s="13"/>
      <c r="AT78" s="13"/>
      <c r="AU78" s="13"/>
      <c r="AV78" s="13"/>
      <c r="AW78" s="13"/>
      <c r="AX78" s="13"/>
      <c r="AY78" s="13"/>
      <c r="AZ78" s="13"/>
      <c r="BA78" s="13"/>
      <c r="BB78" s="13"/>
      <c r="BC78" s="13"/>
    </row>
    <row r="79" spans="1:75" ht="19.5" customHeight="1" x14ac:dyDescent="0.4">
      <c r="A79" s="13"/>
      <c r="B79" s="13"/>
      <c r="C79" s="13"/>
      <c r="D79" s="13"/>
      <c r="E79" s="13"/>
      <c r="F79" s="13"/>
      <c r="G79" s="13"/>
      <c r="H79" s="13"/>
      <c r="I79" s="13"/>
      <c r="J79" s="13"/>
      <c r="K79" s="13"/>
      <c r="L79" s="15"/>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row>
    <row r="80" spans="1:75" ht="19.5" customHeight="1" x14ac:dyDescent="0.4">
      <c r="A80" s="13"/>
      <c r="B80" s="13"/>
      <c r="C80" s="13"/>
      <c r="D80" s="13"/>
      <c r="E80" s="13"/>
      <c r="F80" s="13"/>
      <c r="G80" s="13"/>
      <c r="H80" s="13"/>
      <c r="I80" s="13"/>
      <c r="J80" s="13"/>
      <c r="K80" s="13"/>
      <c r="L80" s="15"/>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row>
    <row r="81" spans="1:55" ht="19.5" customHeight="1" x14ac:dyDescent="0.4">
      <c r="A81" s="13"/>
      <c r="B81" s="13"/>
      <c r="C81" s="13"/>
      <c r="D81" s="13"/>
      <c r="E81" s="13"/>
      <c r="F81" s="13"/>
      <c r="G81" s="13"/>
      <c r="H81" s="13"/>
      <c r="I81" s="13"/>
      <c r="J81" s="13"/>
      <c r="K81" s="13"/>
      <c r="L81" s="15"/>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row>
    <row r="82" spans="1:55" ht="19.5" customHeight="1" x14ac:dyDescent="0.4">
      <c r="A82" s="13"/>
      <c r="B82" s="13"/>
      <c r="C82" s="13"/>
      <c r="D82" s="13"/>
      <c r="E82" s="13"/>
      <c r="F82" s="13"/>
      <c r="G82" s="13"/>
      <c r="H82" s="13"/>
      <c r="I82" s="13"/>
      <c r="J82" s="13"/>
      <c r="K82" s="13"/>
      <c r="L82" s="15"/>
      <c r="M82" s="13"/>
      <c r="N82" s="13"/>
      <c r="O82" s="13"/>
      <c r="P82" s="13"/>
      <c r="Q82" s="13"/>
      <c r="R82" s="13"/>
      <c r="S82" s="13"/>
      <c r="T82" s="13"/>
      <c r="U82" s="13"/>
      <c r="V82" s="13"/>
      <c r="W82" s="13"/>
      <c r="X82" s="13"/>
      <c r="Y82" s="13"/>
      <c r="Z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row>
  </sheetData>
  <mergeCells count="19">
    <mergeCell ref="BJ8:BN8"/>
    <mergeCell ref="BO8:BS8"/>
    <mergeCell ref="BT8:BV8"/>
    <mergeCell ref="AK8:AO8"/>
    <mergeCell ref="AP8:AT8"/>
    <mergeCell ref="AU8:AY8"/>
    <mergeCell ref="AZ8:BD8"/>
    <mergeCell ref="BE8:BI8"/>
    <mergeCell ref="E65:E69"/>
    <mergeCell ref="E55:E59"/>
    <mergeCell ref="E50:E54"/>
    <mergeCell ref="E7:F7"/>
    <mergeCell ref="AA8:AE8"/>
    <mergeCell ref="E60:E64"/>
    <mergeCell ref="AF8:AJ8"/>
    <mergeCell ref="L50:L51"/>
    <mergeCell ref="G7:H7"/>
    <mergeCell ref="R8:S8"/>
    <mergeCell ref="T8:W8"/>
  </mergeCells>
  <phoneticPr fontId="1"/>
  <dataValidations count="4">
    <dataValidation type="list" allowBlank="1" showInputMessage="1" showErrorMessage="1" sqref="E10:E47">
      <formula1>$F$50:$F$53</formula1>
    </dataValidation>
    <dataValidation type="list" allowBlank="1" showInputMessage="1" showErrorMessage="1" sqref="F10:F47">
      <formula1>$K$52:$K$55</formula1>
    </dataValidation>
    <dataValidation type="list" allowBlank="1" showInputMessage="1" showErrorMessage="1" sqref="G10:G47">
      <formula1>$G$50:$G$70</formula1>
    </dataValidation>
    <dataValidation type="list" allowBlank="1" showInputMessage="1" showErrorMessage="1" sqref="AB2 AG2 AL2 AQ2 AV2 BA2 BF2 BK2 BP2">
      <formula1>$Y$2:$Y$5</formula1>
    </dataValidation>
  </dataValidations>
  <pageMargins left="0.31496062992125984" right="0.31496062992125984" top="0.74803149606299213" bottom="0.55118110236220474" header="0.31496062992125984" footer="0.31496062992125984"/>
  <pageSetup paperSize="8" scale="55" fitToHeight="0" orientation="landscape" r:id="rId1"/>
  <headerFooter>
    <oddHeader>&amp;L別紙１</oddHeader>
  </headerFooter>
  <colBreaks count="1" manualBreakCount="1">
    <brk id="17" max="7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支援対象者管理シート</vt:lpstr>
      <vt:lpstr>支援対象者管理シート!Print_Area</vt:lpstr>
      <vt:lpstr>支援対象者管理シート!Print_Titles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2023-05-17T01:03:55Z</dcterms:modified>
</cp:coreProperties>
</file>