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施設野菜・果樹花き\R4年度\I  施設園芸等燃油価格高騰対策\999_☆R4使用データ一覧\"/>
    </mc:Choice>
  </mc:AlternateContent>
  <bookViews>
    <workbookView xWindow="0" yWindow="0" windowWidth="12390" windowHeight="6765"/>
  </bookViews>
  <sheets>
    <sheet name="【R4】一覧表(参考様式)" sheetId="1" r:id="rId1"/>
  </sheets>
  <definedNames>
    <definedName name="_xlnm._FilterDatabase" localSheetId="0" hidden="1">'【R4】一覧表(参考様式)'!$A$18:$BG$61</definedName>
    <definedName name="_xlnm.Print_Area" localSheetId="0">'【R4】一覧表(参考様式)'!$A$1:$AP$59</definedName>
  </definedNames>
  <calcPr calcId="162913"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6" i="1" l="1"/>
  <c r="U25" i="1"/>
  <c r="U24" i="1"/>
  <c r="U23" i="1"/>
  <c r="U22" i="1"/>
  <c r="U21" i="1"/>
  <c r="U30" i="1"/>
  <c r="U29" i="1"/>
  <c r="U28" i="1" l="1"/>
  <c r="W28" i="1" s="1"/>
  <c r="Z28" i="1" s="1"/>
  <c r="U27" i="1"/>
  <c r="W27" i="1" s="1"/>
  <c r="Z27" i="1" s="1"/>
  <c r="W30" i="1"/>
  <c r="Z30" i="1" s="1"/>
  <c r="W29" i="1"/>
  <c r="Z29" i="1" s="1"/>
  <c r="T11" i="1" l="1"/>
  <c r="U31" i="1"/>
  <c r="U32" i="1"/>
  <c r="U33" i="1"/>
  <c r="U34" i="1"/>
  <c r="U35" i="1"/>
  <c r="U36" i="1"/>
  <c r="U37" i="1"/>
  <c r="U38" i="1"/>
  <c r="U39" i="1"/>
  <c r="U40" i="1"/>
  <c r="W31" i="1" l="1"/>
  <c r="Z31" i="1" s="1"/>
  <c r="W32" i="1"/>
  <c r="Z32" i="1" s="1"/>
  <c r="W33" i="1"/>
  <c r="Z33" i="1" s="1"/>
  <c r="W26" i="1"/>
  <c r="Z26" i="1" s="1"/>
  <c r="W25" i="1"/>
  <c r="Z25" i="1" s="1"/>
  <c r="W24" i="1"/>
  <c r="Z24" i="1" s="1"/>
  <c r="F41" i="1"/>
  <c r="I12" i="1" s="1"/>
  <c r="U57" i="1" l="1"/>
  <c r="U56" i="1"/>
  <c r="U55" i="1"/>
  <c r="U54" i="1"/>
  <c r="U53" i="1"/>
  <c r="U52" i="1"/>
  <c r="U51" i="1"/>
  <c r="U50" i="1"/>
  <c r="V49" i="1"/>
  <c r="V48" i="1"/>
  <c r="V47" i="1"/>
  <c r="V46" i="1"/>
  <c r="V45" i="1"/>
  <c r="V44" i="1"/>
  <c r="V43" i="1"/>
  <c r="V42" i="1"/>
  <c r="BG41" i="1"/>
  <c r="BC41" i="1"/>
  <c r="BB41" i="1"/>
  <c r="AX41" i="1"/>
  <c r="AW41" i="1"/>
  <c r="AS41" i="1"/>
  <c r="AR41" i="1"/>
  <c r="AN41" i="1"/>
  <c r="AM41" i="1"/>
  <c r="AL41" i="1"/>
  <c r="AH41" i="1"/>
  <c r="AG41" i="1"/>
  <c r="AF41" i="1"/>
  <c r="AD41" i="1"/>
  <c r="AC41" i="1"/>
  <c r="AB41" i="1"/>
  <c r="AA41" i="1"/>
  <c r="V41" i="1"/>
  <c r="P41" i="1"/>
  <c r="O41" i="1"/>
  <c r="N41" i="1"/>
  <c r="M41" i="1"/>
  <c r="L41" i="1"/>
  <c r="K41" i="1"/>
  <c r="J41" i="1"/>
  <c r="I41" i="1"/>
  <c r="H41" i="1"/>
  <c r="B41" i="1"/>
  <c r="BF40" i="1"/>
  <c r="BE40" i="1"/>
  <c r="BD40" i="1" s="1"/>
  <c r="BA40" i="1"/>
  <c r="AZ40" i="1"/>
  <c r="AY40" i="1" s="1"/>
  <c r="AV40" i="1"/>
  <c r="AU40" i="1"/>
  <c r="AT40" i="1" s="1"/>
  <c r="AQ40" i="1"/>
  <c r="AP40" i="1"/>
  <c r="AO40" i="1" s="1"/>
  <c r="W35" i="1"/>
  <c r="Z35" i="1" s="1"/>
  <c r="W34" i="1"/>
  <c r="Z34" i="1" s="1"/>
  <c r="BF33" i="1"/>
  <c r="BE33" i="1"/>
  <c r="BD33" i="1" s="1"/>
  <c r="BA33" i="1"/>
  <c r="AZ33" i="1"/>
  <c r="AY33" i="1" s="1"/>
  <c r="AV33" i="1"/>
  <c r="AU33" i="1"/>
  <c r="AT33" i="1" s="1"/>
  <c r="AQ33" i="1"/>
  <c r="AP33" i="1"/>
  <c r="AO33" i="1" s="1"/>
  <c r="BF32" i="1"/>
  <c r="BE32" i="1"/>
  <c r="BD32" i="1" s="1"/>
  <c r="BA32" i="1"/>
  <c r="AZ32" i="1"/>
  <c r="AY32" i="1" s="1"/>
  <c r="AV32" i="1"/>
  <c r="AU32" i="1"/>
  <c r="AT32" i="1" s="1"/>
  <c r="AQ32" i="1"/>
  <c r="AP32" i="1"/>
  <c r="AO32" i="1" s="1"/>
  <c r="BF31" i="1"/>
  <c r="BE31" i="1"/>
  <c r="BD31" i="1" s="1"/>
  <c r="BA31" i="1"/>
  <c r="AZ31" i="1"/>
  <c r="AY31" i="1" s="1"/>
  <c r="AV31" i="1"/>
  <c r="AU31" i="1"/>
  <c r="AT31" i="1" s="1"/>
  <c r="AQ31" i="1"/>
  <c r="AP31" i="1"/>
  <c r="AO31" i="1" s="1"/>
  <c r="BF30" i="1"/>
  <c r="BE30" i="1"/>
  <c r="BD30" i="1" s="1"/>
  <c r="BA30" i="1"/>
  <c r="AZ30" i="1"/>
  <c r="AY30" i="1"/>
  <c r="AV30" i="1"/>
  <c r="AU30" i="1"/>
  <c r="AT30" i="1" s="1"/>
  <c r="AQ30" i="1"/>
  <c r="AP30" i="1"/>
  <c r="AO30" i="1" s="1"/>
  <c r="BF29" i="1"/>
  <c r="BE29" i="1"/>
  <c r="BD29" i="1" s="1"/>
  <c r="BA29" i="1"/>
  <c r="AZ29" i="1"/>
  <c r="AY29" i="1" s="1"/>
  <c r="AV29" i="1"/>
  <c r="AU29" i="1"/>
  <c r="AT29" i="1" s="1"/>
  <c r="AQ29" i="1"/>
  <c r="AP29" i="1"/>
  <c r="AO29" i="1" s="1"/>
  <c r="BF28" i="1"/>
  <c r="BE28" i="1"/>
  <c r="BD28" i="1" s="1"/>
  <c r="BA28" i="1"/>
  <c r="AZ28" i="1"/>
  <c r="AY28" i="1" s="1"/>
  <c r="AV28" i="1"/>
  <c r="AU28" i="1"/>
  <c r="AT28" i="1" s="1"/>
  <c r="AQ28" i="1"/>
  <c r="AP28" i="1"/>
  <c r="AO28" i="1" s="1"/>
  <c r="BF27" i="1"/>
  <c r="BE27" i="1"/>
  <c r="BD27" i="1" s="1"/>
  <c r="BA27" i="1"/>
  <c r="AZ27" i="1"/>
  <c r="AY27" i="1" s="1"/>
  <c r="AV27" i="1"/>
  <c r="AU27" i="1"/>
  <c r="AT27" i="1" s="1"/>
  <c r="AQ27" i="1"/>
  <c r="AP27" i="1"/>
  <c r="AO27" i="1" s="1"/>
  <c r="BF26" i="1"/>
  <c r="BE26" i="1"/>
  <c r="BD26" i="1" s="1"/>
  <c r="BA26" i="1"/>
  <c r="AZ26" i="1"/>
  <c r="AY26" i="1" s="1"/>
  <c r="AV26" i="1"/>
  <c r="AU26" i="1"/>
  <c r="AT26" i="1" s="1"/>
  <c r="AQ26" i="1"/>
  <c r="AP26" i="1"/>
  <c r="AO26" i="1" s="1"/>
  <c r="BF25" i="1"/>
  <c r="BE25" i="1"/>
  <c r="BD25" i="1" s="1"/>
  <c r="BA25" i="1"/>
  <c r="AZ25" i="1"/>
  <c r="AY25" i="1" s="1"/>
  <c r="AV25" i="1"/>
  <c r="AU25" i="1"/>
  <c r="AT25" i="1" s="1"/>
  <c r="AQ25" i="1"/>
  <c r="AP25" i="1"/>
  <c r="AO25" i="1" s="1"/>
  <c r="BF24" i="1"/>
  <c r="BE24" i="1"/>
  <c r="BD24" i="1" s="1"/>
  <c r="BA24" i="1"/>
  <c r="AZ24" i="1"/>
  <c r="AY24" i="1" s="1"/>
  <c r="AV24" i="1"/>
  <c r="AU24" i="1"/>
  <c r="AT24" i="1" s="1"/>
  <c r="AQ24" i="1"/>
  <c r="AP24" i="1"/>
  <c r="AO24" i="1" s="1"/>
  <c r="BF23" i="1"/>
  <c r="BE23" i="1"/>
  <c r="BD23" i="1" s="1"/>
  <c r="BA23" i="1"/>
  <c r="AZ23" i="1"/>
  <c r="AY23" i="1" s="1"/>
  <c r="AV23" i="1"/>
  <c r="AU23" i="1"/>
  <c r="AT23" i="1" s="1"/>
  <c r="AQ23" i="1"/>
  <c r="AP23" i="1"/>
  <c r="AO23" i="1" s="1"/>
  <c r="W23" i="1"/>
  <c r="Z23" i="1" s="1"/>
  <c r="BF22" i="1"/>
  <c r="BE22" i="1"/>
  <c r="BD22" i="1" s="1"/>
  <c r="BA22" i="1"/>
  <c r="AZ22" i="1"/>
  <c r="AY22" i="1" s="1"/>
  <c r="AV22" i="1"/>
  <c r="AU22" i="1"/>
  <c r="AT22" i="1" s="1"/>
  <c r="AQ22" i="1"/>
  <c r="AP22" i="1"/>
  <c r="AO22" i="1" s="1"/>
  <c r="W22" i="1"/>
  <c r="Z22" i="1" s="1"/>
  <c r="BF21" i="1"/>
  <c r="BF41" i="1" s="1"/>
  <c r="BE21" i="1"/>
  <c r="BD21" i="1" s="1"/>
  <c r="BD41" i="1" s="1"/>
  <c r="BA21" i="1"/>
  <c r="BA41" i="1" s="1"/>
  <c r="AZ21" i="1"/>
  <c r="AZ41" i="1" s="1"/>
  <c r="AV21" i="1"/>
  <c r="AV41" i="1" s="1"/>
  <c r="AU21" i="1"/>
  <c r="AU41" i="1" s="1"/>
  <c r="AQ21" i="1"/>
  <c r="AQ41" i="1" s="1"/>
  <c r="AP21" i="1"/>
  <c r="AP41" i="1" s="1"/>
  <c r="W21" i="1"/>
  <c r="Z21" i="1" s="1"/>
  <c r="K9" i="1"/>
  <c r="I10" i="1" s="1"/>
  <c r="AO21" i="1" l="1"/>
  <c r="AO41" i="1" s="1"/>
  <c r="W37" i="1"/>
  <c r="Z37" i="1" s="1"/>
  <c r="W38" i="1"/>
  <c r="Z38" i="1" s="1"/>
  <c r="W39" i="1"/>
  <c r="Z39" i="1" s="1"/>
  <c r="W36" i="1"/>
  <c r="Z36" i="1" s="1"/>
  <c r="W40" i="1"/>
  <c r="Z40" i="1" s="1"/>
  <c r="AF42" i="1"/>
  <c r="AD42" i="1"/>
  <c r="AG42" i="1"/>
  <c r="U46" i="1"/>
  <c r="U58" i="1"/>
  <c r="AY21" i="1"/>
  <c r="AY41" i="1" s="1"/>
  <c r="BE41" i="1"/>
  <c r="U45" i="1"/>
  <c r="U49" i="1"/>
  <c r="AT21" i="1"/>
  <c r="AT41" i="1" s="1"/>
  <c r="U44" i="1"/>
  <c r="U48" i="1"/>
  <c r="AC42" i="1"/>
  <c r="U43" i="1"/>
  <c r="U47" i="1"/>
  <c r="U41" i="1"/>
  <c r="U42" i="1"/>
</calcChain>
</file>

<file path=xl/comments1.xml><?xml version="1.0" encoding="utf-8"?>
<comments xmlns="http://schemas.openxmlformats.org/spreadsheetml/2006/main">
  <authors>
    <author>H30030067</author>
  </authors>
  <commentList>
    <comment ref="I11" authorId="0" shapeId="0">
      <text>
        <r>
          <rPr>
            <b/>
            <sz val="12"/>
            <color indexed="81"/>
            <rFont val="ＭＳ Ｐゴシック"/>
            <family val="3"/>
            <charset val="128"/>
          </rPr>
          <t>☆セーフティネット対象期間について☆
R元事業年度までは原則11月～４月のみ設定可能でしたが、
R2事業年度以降、１０月～６月まで設定できるようになったため、
R4事業年度以降は事業参加者が燃油を購入する期間を設定いただくよう、ご検討願います</t>
        </r>
      </text>
    </comment>
    <comment ref="J11" authorId="0" shapeId="0">
      <text>
        <r>
          <rPr>
            <b/>
            <sz val="12"/>
            <color indexed="81"/>
            <rFont val="ＭＳ Ｐゴシック"/>
            <family val="3"/>
            <charset val="128"/>
          </rPr>
          <t>☆セーフティネット対象期間について☆
～R2までは11月～４月のみの設定でしたが、
R2以降、１０月、５，６月まで設定できるようになったため、今年度以降、燃油の購入する期間にあわせて、10～６月まで設定可能ですので、検討願います。</t>
        </r>
      </text>
    </comment>
    <comment ref="K11" authorId="0" shapeId="0">
      <text>
        <r>
          <rPr>
            <b/>
            <sz val="12"/>
            <color indexed="81"/>
            <rFont val="ＭＳ Ｐゴシック"/>
            <family val="3"/>
            <charset val="128"/>
          </rPr>
          <t>☆セーフティネット対象期間について☆
～R2までは11月～４月のみの設定でしたが、
R2以降、１０月、５，６月まで設定できるようになったため、今年度以降、燃油の購入する期間にあわせて、10～６月まで設定可能ですので、検討願います。</t>
        </r>
      </text>
    </comment>
    <comment ref="AF19" authorId="0" shapeId="0">
      <text>
        <r>
          <rPr>
            <b/>
            <sz val="12"/>
            <color indexed="81"/>
            <rFont val="ＭＳ Ｐゴシック"/>
            <family val="3"/>
            <charset val="128"/>
          </rPr>
          <t xml:space="preserve">
燃油使用量削減等の目標において、
「単位生産量当たり燃油使用量を削減する目標」
を選択した支援対象者が該当。</t>
        </r>
      </text>
    </comment>
    <comment ref="AH19" authorId="0" shapeId="0">
      <text>
        <r>
          <rPr>
            <b/>
            <sz val="12"/>
            <color indexed="81"/>
            <rFont val="ＭＳ Ｐゴシック"/>
            <family val="3"/>
            <charset val="128"/>
          </rPr>
          <t>燃油使用量削減等の目標において、
「民間の金融商品や備蓄タンク等を活用して燃油コストの変動を抑制」を選択した支援対象者が該当。</t>
        </r>
      </text>
    </comment>
    <comment ref="Y20" authorId="0" shapeId="0">
      <text>
        <r>
          <rPr>
            <b/>
            <sz val="12"/>
            <color indexed="81"/>
            <rFont val="ＭＳ Ｐゴシック"/>
            <family val="3"/>
            <charset val="128"/>
          </rPr>
          <t>１回目分割納付を行う場合
・積立額の1/2以上納付
・100円未満切り上げ</t>
        </r>
      </text>
    </comment>
    <comment ref="AL20" authorId="0" shapeId="0">
      <text>
        <r>
          <rPr>
            <b/>
            <sz val="12"/>
            <color indexed="81"/>
            <rFont val="ＭＳ Ｐゴシック"/>
            <family val="3"/>
            <charset val="128"/>
          </rPr>
          <t>目標達成の取り組み手段として省エネ設備を導入した場合は導入台数及び面積を記載。</t>
        </r>
      </text>
    </comment>
  </commentList>
</comments>
</file>

<file path=xl/sharedStrings.xml><?xml version="1.0" encoding="utf-8"?>
<sst xmlns="http://schemas.openxmlformats.org/spreadsheetml/2006/main" count="327" uniqueCount="149">
  <si>
    <t>入力が必要なところ</t>
    <rPh sb="0" eb="2">
      <t>ニュウリョク</t>
    </rPh>
    <rPh sb="3" eb="5">
      <t>ヒツヨウ</t>
    </rPh>
    <phoneticPr fontId="4"/>
  </si>
  <si>
    <t>115%コース、Ａ重油</t>
    <rPh sb="9" eb="11">
      <t>ジュウユ</t>
    </rPh>
    <phoneticPr fontId="4"/>
  </si>
  <si>
    <t>A重油平均価格</t>
    <rPh sb="1" eb="3">
      <t>ジュウユ</t>
    </rPh>
    <rPh sb="3" eb="5">
      <t>ヘイキン</t>
    </rPh>
    <rPh sb="5" eb="7">
      <t>カカク</t>
    </rPh>
    <phoneticPr fontId="4"/>
  </si>
  <si>
    <t>率</t>
    <rPh sb="0" eb="1">
      <t>リツ</t>
    </rPh>
    <phoneticPr fontId="4"/>
  </si>
  <si>
    <t>適用</t>
    <rPh sb="0" eb="2">
      <t>テキヨウ</t>
    </rPh>
    <phoneticPr fontId="4"/>
  </si>
  <si>
    <t>プルダウンリストから選択</t>
    <rPh sb="10" eb="12">
      <t>センタク</t>
    </rPh>
    <phoneticPr fontId="4"/>
  </si>
  <si>
    <t>115%コース、灯油</t>
    <rPh sb="8" eb="10">
      <t>トウユ</t>
    </rPh>
    <phoneticPr fontId="4"/>
  </si>
  <si>
    <t>急騰特例措置（単位：円）</t>
    <rPh sb="0" eb="2">
      <t>キュウトウ</t>
    </rPh>
    <rPh sb="2" eb="4">
      <t>トクレイ</t>
    </rPh>
    <rPh sb="4" eb="6">
      <t>ソチ</t>
    </rPh>
    <rPh sb="7" eb="9">
      <t>タンイ</t>
    </rPh>
    <rPh sb="10" eb="11">
      <t>エン</t>
    </rPh>
    <phoneticPr fontId="4"/>
  </si>
  <si>
    <t>H30.11～H31.4</t>
    <phoneticPr fontId="4"/>
  </si>
  <si>
    <t>117.2円/㍑</t>
    <rPh sb="5" eb="6">
      <t>エン</t>
    </rPh>
    <phoneticPr fontId="4"/>
  </si>
  <si>
    <t>計算式による自動計算</t>
    <rPh sb="0" eb="3">
      <t>ケイサンシキ</t>
    </rPh>
    <rPh sb="6" eb="8">
      <t>ジドウ</t>
    </rPh>
    <rPh sb="8" eb="10">
      <t>ケイサン</t>
    </rPh>
    <phoneticPr fontId="4"/>
  </si>
  <si>
    <t>130%コース、Ａ重油</t>
    <rPh sb="9" eb="11">
      <t>ジュウユ</t>
    </rPh>
    <phoneticPr fontId="4"/>
  </si>
  <si>
    <t>R1.11～R2.4</t>
    <phoneticPr fontId="4"/>
  </si>
  <si>
    <t>104.8円/㍑</t>
    <rPh sb="5" eb="6">
      <t>エン</t>
    </rPh>
    <phoneticPr fontId="4"/>
  </si>
  <si>
    <t>130%コース、灯油</t>
    <rPh sb="8" eb="10">
      <t>トウユ</t>
    </rPh>
    <phoneticPr fontId="4"/>
  </si>
  <si>
    <t>R2.11～R3.4</t>
    <phoneticPr fontId="4"/>
  </si>
  <si>
    <t>90.6円/㍑</t>
    <rPh sb="4" eb="5">
      <t>エン</t>
    </rPh>
    <phoneticPr fontId="4"/>
  </si>
  <si>
    <t>〇</t>
  </si>
  <si>
    <t>150%コース、Ａ重油</t>
    <rPh sb="9" eb="11">
      <t>ジュウユ</t>
    </rPh>
    <phoneticPr fontId="4"/>
  </si>
  <si>
    <t>支援対象者整理番号</t>
  </si>
  <si>
    <t>150%コース、灯油</t>
    <rPh sb="8" eb="10">
      <t>トウユ</t>
    </rPh>
    <phoneticPr fontId="4"/>
  </si>
  <si>
    <t>R4年７月～5年６月</t>
    <rPh sb="2" eb="3">
      <t>ネ</t>
    </rPh>
    <rPh sb="7" eb="8">
      <t>ネン</t>
    </rPh>
    <phoneticPr fontId="3"/>
  </si>
  <si>
    <t>170%コース、Ａ重油</t>
    <rPh sb="9" eb="11">
      <t>ジュウユ</t>
    </rPh>
    <phoneticPr fontId="4"/>
  </si>
  <si>
    <t>　　フリガナ</t>
    <phoneticPr fontId="4"/>
  </si>
  <si>
    <t>省エネ等計画期間</t>
    <rPh sb="0" eb="1">
      <t>ショウ</t>
    </rPh>
    <rPh sb="3" eb="4">
      <t>トウ</t>
    </rPh>
    <rPh sb="4" eb="6">
      <t>ケイカク</t>
    </rPh>
    <rPh sb="6" eb="8">
      <t>キカン</t>
    </rPh>
    <phoneticPr fontId="4"/>
  </si>
  <si>
    <t>事業年度</t>
    <rPh sb="0" eb="2">
      <t>ジギョウ</t>
    </rPh>
    <rPh sb="2" eb="4">
      <t>ネンド</t>
    </rPh>
    <phoneticPr fontId="4"/>
  </si>
  <si>
    <t>170%コース、灯油</t>
    <rPh sb="8" eb="10">
      <t>トウユ</t>
    </rPh>
    <phoneticPr fontId="4"/>
  </si>
  <si>
    <t>支援対象者（組織）名</t>
    <rPh sb="0" eb="2">
      <t>シエン</t>
    </rPh>
    <rPh sb="2" eb="5">
      <t>タイショウシャ</t>
    </rPh>
    <rPh sb="6" eb="8">
      <t>ソシキ</t>
    </rPh>
    <rPh sb="9" eb="10">
      <t>メイ</t>
    </rPh>
    <phoneticPr fontId="4"/>
  </si>
  <si>
    <t>目標年度</t>
    <rPh sb="0" eb="2">
      <t>モクヒョウ</t>
    </rPh>
    <rPh sb="2" eb="4">
      <t>ネンド</t>
    </rPh>
    <phoneticPr fontId="4"/>
  </si>
  <si>
    <t>発動基準価格(A重油)</t>
    <rPh sb="0" eb="2">
      <t>ハツドウ</t>
    </rPh>
    <rPh sb="2" eb="4">
      <t>キジュン</t>
    </rPh>
    <rPh sb="4" eb="6">
      <t>カカク</t>
    </rPh>
    <phoneticPr fontId="3"/>
  </si>
  <si>
    <t>所在都道府県</t>
    <rPh sb="0" eb="2">
      <t>ショザイ</t>
    </rPh>
    <rPh sb="2" eb="6">
      <t>トドウフケン</t>
    </rPh>
    <phoneticPr fontId="4"/>
  </si>
  <si>
    <t>茨城県</t>
    <rPh sb="0" eb="3">
      <t>イバラキケン</t>
    </rPh>
    <phoneticPr fontId="10"/>
  </si>
  <si>
    <t>月から</t>
    <rPh sb="0" eb="1">
      <t>ガツ</t>
    </rPh>
    <phoneticPr fontId="3"/>
  </si>
  <si>
    <t>月まで</t>
    <rPh sb="0" eb="1">
      <t>ガツ</t>
    </rPh>
    <phoneticPr fontId="3"/>
  </si>
  <si>
    <t>(灯油)＊1.06</t>
    <rPh sb="1" eb="3">
      <t>トウユ</t>
    </rPh>
    <phoneticPr fontId="3"/>
  </si>
  <si>
    <t>組織（事務局所在）住所</t>
    <rPh sb="0" eb="2">
      <t>ソシキ</t>
    </rPh>
    <rPh sb="3" eb="6">
      <t>ジムキョク</t>
    </rPh>
    <rPh sb="6" eb="8">
      <t>ショザイ</t>
    </rPh>
    <rPh sb="9" eb="11">
      <t>ジュウショ</t>
    </rPh>
    <phoneticPr fontId="4"/>
  </si>
  <si>
    <t>代表者氏名</t>
    <rPh sb="0" eb="3">
      <t>ダイヒョウシャ</t>
    </rPh>
    <rPh sb="3" eb="5">
      <t>シメイ</t>
    </rPh>
    <phoneticPr fontId="4"/>
  </si>
  <si>
    <t>代表者住所</t>
    <rPh sb="0" eb="3">
      <t>ダイヒョウシャ</t>
    </rPh>
    <rPh sb="3" eb="5">
      <t>ジュウショ</t>
    </rPh>
    <phoneticPr fontId="4"/>
  </si>
  <si>
    <t>＜内訳＞　支援対象者の構成員の事業参加者等の内訳</t>
    <rPh sb="1" eb="3">
      <t>ウチワケ</t>
    </rPh>
    <rPh sb="5" eb="7">
      <t>シエン</t>
    </rPh>
    <rPh sb="7" eb="10">
      <t>タイショウシャ</t>
    </rPh>
    <rPh sb="11" eb="14">
      <t>コウセイイン</t>
    </rPh>
    <rPh sb="15" eb="17">
      <t>ジギョウ</t>
    </rPh>
    <rPh sb="17" eb="20">
      <t>サンカシャ</t>
    </rPh>
    <rPh sb="20" eb="21">
      <t>トウ</t>
    </rPh>
    <rPh sb="22" eb="24">
      <t>ウチワケ</t>
    </rPh>
    <phoneticPr fontId="4"/>
  </si>
  <si>
    <t>Ｒ2又はＲ3事業年度から参加した支援対象者は、Ｒ３事業年度の事業実施の有無に関わらず、すべての事業参加者（農家）の一覧表として作成すること</t>
    <rPh sb="2" eb="3">
      <t>マタ</t>
    </rPh>
    <rPh sb="6" eb="10">
      <t>ジギョウネンド</t>
    </rPh>
    <rPh sb="12" eb="14">
      <t>サンカ</t>
    </rPh>
    <rPh sb="16" eb="21">
      <t>シエンタイショウシャ</t>
    </rPh>
    <rPh sb="25" eb="27">
      <t>ジギョウ</t>
    </rPh>
    <rPh sb="27" eb="29">
      <t>ネンド</t>
    </rPh>
    <rPh sb="30" eb="32">
      <t>ジギョウ</t>
    </rPh>
    <rPh sb="32" eb="34">
      <t>ジッシ</t>
    </rPh>
    <rPh sb="35" eb="37">
      <t>ウム</t>
    </rPh>
    <rPh sb="38" eb="39">
      <t>カカ</t>
    </rPh>
    <rPh sb="47" eb="49">
      <t>ジギョウ</t>
    </rPh>
    <rPh sb="49" eb="52">
      <t>サンカシャ</t>
    </rPh>
    <rPh sb="53" eb="55">
      <t>ノウカ</t>
    </rPh>
    <rPh sb="57" eb="60">
      <t>イチランヒョウ</t>
    </rPh>
    <rPh sb="63" eb="65">
      <t>サクセイ</t>
    </rPh>
    <phoneticPr fontId="4"/>
  </si>
  <si>
    <t>面積</t>
    <rPh sb="0" eb="2">
      <t>メンセキ</t>
    </rPh>
    <phoneticPr fontId="3"/>
  </si>
  <si>
    <t>10a使用量あたりの目標使用量</t>
    <rPh sb="3" eb="6">
      <t>シヨウリョウ</t>
    </rPh>
    <rPh sb="10" eb="15">
      <t>モクヒョウ</t>
    </rPh>
    <phoneticPr fontId="3"/>
  </si>
  <si>
    <t>農家
整理番号</t>
    <rPh sb="0" eb="2">
      <t>ノウカ</t>
    </rPh>
    <rPh sb="3" eb="5">
      <t>セイリ</t>
    </rPh>
    <rPh sb="5" eb="7">
      <t>バンゴウ</t>
    </rPh>
    <phoneticPr fontId="4"/>
  </si>
  <si>
    <t>氏名</t>
    <rPh sb="0" eb="2">
      <t>シメイ</t>
    </rPh>
    <phoneticPr fontId="4"/>
  </si>
  <si>
    <t>住所</t>
    <rPh sb="0" eb="2">
      <t>ジュウショ</t>
    </rPh>
    <phoneticPr fontId="4"/>
  </si>
  <si>
    <t>Ｒ3</t>
    <phoneticPr fontId="4"/>
  </si>
  <si>
    <t>Ｒ２</t>
    <phoneticPr fontId="4"/>
  </si>
  <si>
    <t>Ｒ元</t>
    <rPh sb="1" eb="2">
      <t>モト</t>
    </rPh>
    <phoneticPr fontId="4"/>
  </si>
  <si>
    <t>H30</t>
    <phoneticPr fontId="4"/>
  </si>
  <si>
    <t>H29</t>
    <phoneticPr fontId="4"/>
  </si>
  <si>
    <t>H28</t>
    <phoneticPr fontId="4"/>
  </si>
  <si>
    <t>H27</t>
    <phoneticPr fontId="4"/>
  </si>
  <si>
    <t>H26</t>
    <phoneticPr fontId="4"/>
  </si>
  <si>
    <t>H25</t>
    <phoneticPr fontId="4"/>
  </si>
  <si>
    <t>H24</t>
    <phoneticPr fontId="4"/>
  </si>
  <si>
    <t>選択肢
・115%
・130%
・150%</t>
    <rPh sb="0" eb="3">
      <t>センタクシ</t>
    </rPh>
    <phoneticPr fontId="4"/>
  </si>
  <si>
    <t>油種
・Ａ重油
・灯油</t>
    <rPh sb="0" eb="2">
      <t>ユシュ</t>
    </rPh>
    <rPh sb="5" eb="7">
      <t>ジュウユ</t>
    </rPh>
    <rPh sb="9" eb="11">
      <t>トウユ</t>
    </rPh>
    <phoneticPr fontId="4"/>
  </si>
  <si>
    <t>積立単価
(円/㍑)</t>
    <rPh sb="0" eb="2">
      <t>ツミタテ</t>
    </rPh>
    <rPh sb="2" eb="4">
      <t>タンカ</t>
    </rPh>
    <rPh sb="6" eb="7">
      <t>エン</t>
    </rPh>
    <phoneticPr fontId="4"/>
  </si>
  <si>
    <t>燃油購入予定
数量（ﾘｯﾄﾙ）</t>
    <rPh sb="0" eb="2">
      <t>ネンユ</t>
    </rPh>
    <rPh sb="2" eb="4">
      <t>コウニュウ</t>
    </rPh>
    <rPh sb="4" eb="6">
      <t>ヨテイ</t>
    </rPh>
    <rPh sb="7" eb="9">
      <t>スウリョウ</t>
    </rPh>
    <phoneticPr fontId="4"/>
  </si>
  <si>
    <t>R４年積立金額
=ROUNDDOWN(H22*I22*1/2,-2)</t>
    <rPh sb="2" eb="3">
      <t>ネン</t>
    </rPh>
    <rPh sb="3" eb="5">
      <t>ツミタテ</t>
    </rPh>
    <rPh sb="5" eb="7">
      <t>キンガク</t>
    </rPh>
    <phoneticPr fontId="4"/>
  </si>
  <si>
    <t>積立必要額</t>
    <rPh sb="0" eb="2">
      <t>ツミタテ</t>
    </rPh>
    <rPh sb="2" eb="5">
      <t>ヒツヨウガク</t>
    </rPh>
    <phoneticPr fontId="4"/>
  </si>
  <si>
    <t>現在
(a)</t>
    <rPh sb="0" eb="2">
      <t>ゲンザイ</t>
    </rPh>
    <phoneticPr fontId="4"/>
  </si>
  <si>
    <t>目標
(a)</t>
    <rPh sb="0" eb="2">
      <t>モクヒョウ</t>
    </rPh>
    <phoneticPr fontId="4"/>
  </si>
  <si>
    <t>現在
（ﾘｯﾄﾙ）</t>
    <rPh sb="0" eb="2">
      <t>ゲンザイ</t>
    </rPh>
    <phoneticPr fontId="4"/>
  </si>
  <si>
    <t>目標
（ﾘｯﾄﾙ）</t>
    <rPh sb="0" eb="2">
      <t>モクヒョウ</t>
    </rPh>
    <phoneticPr fontId="4"/>
  </si>
  <si>
    <t>品目</t>
    <rPh sb="0" eb="2">
      <t>ヒンモク</t>
    </rPh>
    <phoneticPr fontId="4"/>
  </si>
  <si>
    <t>現在
（kg）</t>
    <rPh sb="0" eb="2">
      <t>ゲンザイ</t>
    </rPh>
    <phoneticPr fontId="4"/>
  </si>
  <si>
    <t>目標
（kg）</t>
    <rPh sb="0" eb="2">
      <t>モクヒョウ</t>
    </rPh>
    <phoneticPr fontId="4"/>
  </si>
  <si>
    <t>目標
（リットル）</t>
    <rPh sb="0" eb="2">
      <t>モクヒョウ</t>
    </rPh>
    <phoneticPr fontId="4"/>
  </si>
  <si>
    <t>目標達成の取組手段</t>
    <rPh sb="0" eb="2">
      <t>モクヒョウ</t>
    </rPh>
    <rPh sb="2" eb="4">
      <t>タッセイ</t>
    </rPh>
    <rPh sb="5" eb="7">
      <t>トリクミ</t>
    </rPh>
    <rPh sb="7" eb="9">
      <t>シュダン</t>
    </rPh>
    <phoneticPr fontId="4"/>
  </si>
  <si>
    <r>
      <t>取組</t>
    </r>
    <r>
      <rPr>
        <sz val="11"/>
        <color theme="1"/>
        <rFont val="ＭＳ Ｐゴシック"/>
        <family val="3"/>
        <charset val="128"/>
      </rPr>
      <t>（予定）時期</t>
    </r>
    <rPh sb="0" eb="2">
      <t>トリクミ</t>
    </rPh>
    <rPh sb="3" eb="5">
      <t>ヨテイ</t>
    </rPh>
    <rPh sb="6" eb="8">
      <t>ジキ</t>
    </rPh>
    <phoneticPr fontId="4"/>
  </si>
  <si>
    <t>具体的な取組手段</t>
    <rPh sb="0" eb="3">
      <t>グタイテキ</t>
    </rPh>
    <rPh sb="4" eb="6">
      <t>トリクミ</t>
    </rPh>
    <rPh sb="6" eb="8">
      <t>シュダン</t>
    </rPh>
    <phoneticPr fontId="4"/>
  </si>
  <si>
    <t>台数
(台)</t>
    <rPh sb="0" eb="2">
      <t>ダイスウ</t>
    </rPh>
    <rPh sb="4" eb="5">
      <t>ダイ</t>
    </rPh>
    <phoneticPr fontId="4"/>
  </si>
  <si>
    <t>面積
（a）</t>
    <rPh sb="0" eb="2">
      <t>メンセキ</t>
    </rPh>
    <phoneticPr fontId="4"/>
  </si>
  <si>
    <t>燃油購入実績（㍑）</t>
    <rPh sb="0" eb="2">
      <t>ネンユ</t>
    </rPh>
    <rPh sb="2" eb="4">
      <t>コウニュウ</t>
    </rPh>
    <rPh sb="4" eb="6">
      <t>ジッセキ</t>
    </rPh>
    <phoneticPr fontId="4"/>
  </si>
  <si>
    <t>補填金額（円）</t>
    <rPh sb="0" eb="2">
      <t>ホテン</t>
    </rPh>
    <rPh sb="2" eb="4">
      <t>キンガク</t>
    </rPh>
    <rPh sb="5" eb="6">
      <t>エン</t>
    </rPh>
    <phoneticPr fontId="4"/>
  </si>
  <si>
    <t>うち積立金</t>
    <rPh sb="2" eb="5">
      <t>ツミタテキン</t>
    </rPh>
    <phoneticPr fontId="4"/>
  </si>
  <si>
    <t>うち補助金</t>
    <rPh sb="2" eb="5">
      <t>ホジョキン</t>
    </rPh>
    <phoneticPr fontId="4"/>
  </si>
  <si>
    <t>補てん金単価</t>
    <rPh sb="0" eb="1">
      <t>ホ</t>
    </rPh>
    <rPh sb="3" eb="4">
      <t>キン</t>
    </rPh>
    <rPh sb="4" eb="6">
      <t>タンカ</t>
    </rPh>
    <phoneticPr fontId="4"/>
  </si>
  <si>
    <t>○</t>
    <phoneticPr fontId="3"/>
  </si>
  <si>
    <t>×</t>
  </si>
  <si>
    <t>○</t>
  </si>
  <si>
    <t>115%</t>
  </si>
  <si>
    <t>Ａ重油</t>
  </si>
  <si>
    <t>省エネ設備導入以外の手段で燃油使用量削減</t>
    <rPh sb="0" eb="1">
      <t>ショウ</t>
    </rPh>
    <rPh sb="3" eb="5">
      <t>セツビ</t>
    </rPh>
    <rPh sb="5" eb="7">
      <t>ドウニュウ</t>
    </rPh>
    <rPh sb="7" eb="9">
      <t>イガイ</t>
    </rPh>
    <rPh sb="10" eb="12">
      <t>シュダン</t>
    </rPh>
    <rPh sb="13" eb="15">
      <t>ネンユ</t>
    </rPh>
    <rPh sb="15" eb="18">
      <t>シヨウリョウ</t>
    </rPh>
    <rPh sb="18" eb="20">
      <t>サクゲン</t>
    </rPh>
    <phoneticPr fontId="4"/>
  </si>
  <si>
    <t>R4</t>
  </si>
  <si>
    <t>添加剤</t>
    <rPh sb="0" eb="3">
      <t>テンカザイ</t>
    </rPh>
    <phoneticPr fontId="3"/>
  </si>
  <si>
    <t>130%</t>
  </si>
  <si>
    <t>150%</t>
  </si>
  <si>
    <t>省エネ設備の導入による燃油使用量削減</t>
    <rPh sb="0" eb="1">
      <t>ショウ</t>
    </rPh>
    <rPh sb="3" eb="5">
      <t>セツビ</t>
    </rPh>
    <rPh sb="6" eb="8">
      <t>ドウニュウ</t>
    </rPh>
    <rPh sb="11" eb="13">
      <t>ネンユ</t>
    </rPh>
    <rPh sb="13" eb="16">
      <t>シヨウリョウ</t>
    </rPh>
    <rPh sb="16" eb="18">
      <t>サクゲン</t>
    </rPh>
    <phoneticPr fontId="4"/>
  </si>
  <si>
    <t>環境制御装置</t>
    <rPh sb="0" eb="6">
      <t>カンキョウセイギョソウチ</t>
    </rPh>
    <phoneticPr fontId="3"/>
  </si>
  <si>
    <t>灯油</t>
    <rPh sb="0" eb="2">
      <t>トウユ</t>
    </rPh>
    <phoneticPr fontId="4"/>
  </si>
  <si>
    <t>170%</t>
  </si>
  <si>
    <t>循環扇</t>
    <rPh sb="0" eb="3">
      <t>ジュンカンセン</t>
    </rPh>
    <phoneticPr fontId="3"/>
  </si>
  <si>
    <t>合計</t>
    <rPh sb="0" eb="2">
      <t>ゴウケイ</t>
    </rPh>
    <phoneticPr fontId="4"/>
  </si>
  <si>
    <t>Ａ重油</t>
    <rPh sb="1" eb="3">
      <t>ジュウユ</t>
    </rPh>
    <phoneticPr fontId="4"/>
  </si>
  <si>
    <t>10a当たり</t>
    <rPh sb="3" eb="4">
      <t>ア</t>
    </rPh>
    <phoneticPr fontId="4"/>
  </si>
  <si>
    <t>単位生産量当たり</t>
    <rPh sb="0" eb="2">
      <t>タンイ</t>
    </rPh>
    <rPh sb="2" eb="5">
      <t>セイサンリョウ</t>
    </rPh>
    <rPh sb="5" eb="6">
      <t>ア</t>
    </rPh>
    <phoneticPr fontId="4"/>
  </si>
  <si>
    <t>※積み上げをしない場合</t>
    <rPh sb="1" eb="2">
      <t>ツ</t>
    </rPh>
    <rPh sb="3" eb="4">
      <t>ア</t>
    </rPh>
    <rPh sb="9" eb="11">
      <t>バアイ</t>
    </rPh>
    <phoneticPr fontId="4"/>
  </si>
  <si>
    <t>※積み上げをしない場合</t>
    <phoneticPr fontId="4"/>
  </si>
  <si>
    <t>件数計</t>
    <rPh sb="0" eb="3">
      <t>ケンスウケイ</t>
    </rPh>
    <phoneticPr fontId="3"/>
  </si>
  <si>
    <t>R5</t>
    <phoneticPr fontId="3"/>
  </si>
  <si>
    <t>リース、ＳＮ申請</t>
    <rPh sb="6" eb="8">
      <t>シンセイ</t>
    </rPh>
    <phoneticPr fontId="4"/>
  </si>
  <si>
    <t>○</t>
    <phoneticPr fontId="4"/>
  </si>
  <si>
    <t>×</t>
    <phoneticPr fontId="4"/>
  </si>
  <si>
    <t>特例措置</t>
    <rPh sb="0" eb="2">
      <t>トクレイ</t>
    </rPh>
    <rPh sb="2" eb="4">
      <t>ソチ</t>
    </rPh>
    <phoneticPr fontId="4"/>
  </si>
  <si>
    <t>有</t>
    <rPh sb="0" eb="1">
      <t>アリ</t>
    </rPh>
    <phoneticPr fontId="4"/>
  </si>
  <si>
    <t>無</t>
    <rPh sb="0" eb="1">
      <t>ナ</t>
    </rPh>
    <phoneticPr fontId="4"/>
  </si>
  <si>
    <t>ＳＮ選択肢</t>
    <rPh sb="2" eb="5">
      <t>センタクシ</t>
    </rPh>
    <phoneticPr fontId="4"/>
  </si>
  <si>
    <t>115%</t>
    <phoneticPr fontId="4"/>
  </si>
  <si>
    <t>130%</t>
    <phoneticPr fontId="4"/>
  </si>
  <si>
    <t>150%</t>
    <phoneticPr fontId="4"/>
  </si>
  <si>
    <t>170%</t>
    <phoneticPr fontId="4"/>
  </si>
  <si>
    <t>ＳＮ油種</t>
    <rPh sb="2" eb="4">
      <t>ユシュ</t>
    </rPh>
    <phoneticPr fontId="4"/>
  </si>
  <si>
    <t>セーフティネット
対象期間</t>
    <rPh sb="9" eb="11">
      <t>タイショウ</t>
    </rPh>
    <rPh sb="11" eb="13">
      <t>キカン</t>
    </rPh>
    <phoneticPr fontId="4"/>
  </si>
  <si>
    <t>セーフティネット
参加構成員数</t>
    <rPh sb="9" eb="11">
      <t>サンカ</t>
    </rPh>
    <rPh sb="11" eb="13">
      <t>コウセイ</t>
    </rPh>
    <rPh sb="13" eb="15">
      <t>インスウ</t>
    </rPh>
    <phoneticPr fontId="4"/>
  </si>
  <si>
    <t>（別紙１）様式（一覧表）</t>
    <phoneticPr fontId="3"/>
  </si>
  <si>
    <r>
      <t>施設園芸等燃油価格高騰対策事業実施計画等＜総括表＞</t>
    </r>
    <r>
      <rPr>
        <b/>
        <sz val="14"/>
        <color rgb="FFFF0000"/>
        <rFont val="ＭＳ Ｐゴシック"/>
        <family val="3"/>
        <charset val="128"/>
        <scheme val="minor"/>
      </rPr>
      <t>令和４事業年度版</t>
    </r>
    <phoneticPr fontId="3"/>
  </si>
  <si>
    <t>実施期間：
4事業年度</t>
    <rPh sb="0" eb="2">
      <t>ジッシ</t>
    </rPh>
    <rPh sb="2" eb="4">
      <t>キカン</t>
    </rPh>
    <rPh sb="7" eb="11">
      <t>ジギョウ</t>
    </rPh>
    <phoneticPr fontId="3"/>
  </si>
  <si>
    <t>Ｒ4</t>
    <phoneticPr fontId="4"/>
  </si>
  <si>
    <t>変動抑制量</t>
    <rPh sb="0" eb="4">
      <t>ヘンドウヨクセイ</t>
    </rPh>
    <rPh sb="4" eb="5">
      <t>リョウ</t>
    </rPh>
    <phoneticPr fontId="3"/>
  </si>
  <si>
    <t>単位生産量あたりの目標使用量</t>
    <rPh sb="0" eb="5">
      <t>タンイセイサンリョウ</t>
    </rPh>
    <rPh sb="9" eb="14">
      <t>モクヒョウ</t>
    </rPh>
    <phoneticPr fontId="3"/>
  </si>
  <si>
    <t>（記入の留意事項）</t>
    <rPh sb="1" eb="3">
      <t>キニュウ</t>
    </rPh>
    <rPh sb="4" eb="6">
      <t>リュウイ</t>
    </rPh>
    <rPh sb="6" eb="8">
      <t>ジコウ</t>
    </rPh>
    <phoneticPr fontId="1"/>
  </si>
  <si>
    <t>・農家個人ごとの整理番号で整理。</t>
    <rPh sb="1" eb="3">
      <t>ノウカ</t>
    </rPh>
    <rPh sb="3" eb="5">
      <t>コジン</t>
    </rPh>
    <rPh sb="8" eb="10">
      <t>セイリ</t>
    </rPh>
    <rPh sb="10" eb="12">
      <t>バンゴウ</t>
    </rPh>
    <rPh sb="13" eb="15">
      <t>セイリ</t>
    </rPh>
    <phoneticPr fontId="1"/>
  </si>
  <si>
    <t>・目標達成の取組手段や具体的な取組手段が複数となる農家は、２行以上にわたって記載。２行目以降は必要項目のみの記入で可。</t>
    <rPh sb="1" eb="3">
      <t>モクヒョウ</t>
    </rPh>
    <rPh sb="3" eb="5">
      <t>タッセイ</t>
    </rPh>
    <rPh sb="6" eb="8">
      <t>トリクミ</t>
    </rPh>
    <rPh sb="8" eb="10">
      <t>シュダン</t>
    </rPh>
    <rPh sb="11" eb="14">
      <t>グタイテキ</t>
    </rPh>
    <rPh sb="15" eb="17">
      <t>トリクミ</t>
    </rPh>
    <rPh sb="17" eb="19">
      <t>シュダン</t>
    </rPh>
    <rPh sb="20" eb="22">
      <t>フクスウ</t>
    </rPh>
    <rPh sb="25" eb="27">
      <t>ノウカ</t>
    </rPh>
    <rPh sb="30" eb="31">
      <t>ギョウ</t>
    </rPh>
    <rPh sb="31" eb="33">
      <t>イジョウ</t>
    </rPh>
    <rPh sb="38" eb="40">
      <t>キサイ</t>
    </rPh>
    <rPh sb="42" eb="44">
      <t>ギョウメ</t>
    </rPh>
    <rPh sb="44" eb="46">
      <t>イコウ</t>
    </rPh>
    <rPh sb="47" eb="49">
      <t>ヒツヨウ</t>
    </rPh>
    <rPh sb="49" eb="51">
      <t>コウモク</t>
    </rPh>
    <rPh sb="54" eb="56">
      <t>キニュウ</t>
    </rPh>
    <rPh sb="57" eb="58">
      <t>カ</t>
    </rPh>
    <phoneticPr fontId="1"/>
  </si>
  <si>
    <t>・セーフティネットで複数油種を対象にする農家は２行にわたって記載。２行目はセーフティネットの当該油種に係る必要事項のみの記入で可。</t>
    <rPh sb="10" eb="12">
      <t>フクスウ</t>
    </rPh>
    <rPh sb="12" eb="14">
      <t>ユシュ</t>
    </rPh>
    <rPh sb="15" eb="17">
      <t>タイショウ</t>
    </rPh>
    <rPh sb="20" eb="22">
      <t>ノウカ</t>
    </rPh>
    <rPh sb="24" eb="25">
      <t>ギョウ</t>
    </rPh>
    <rPh sb="30" eb="32">
      <t>キサイ</t>
    </rPh>
    <rPh sb="34" eb="36">
      <t>ギョウメ</t>
    </rPh>
    <rPh sb="46" eb="48">
      <t>トウガイ</t>
    </rPh>
    <rPh sb="48" eb="50">
      <t>ユシュ</t>
    </rPh>
    <rPh sb="51" eb="52">
      <t>カカ</t>
    </rPh>
    <rPh sb="53" eb="55">
      <t>ヒツヨウ</t>
    </rPh>
    <rPh sb="55" eb="57">
      <t>ジコウ</t>
    </rPh>
    <rPh sb="60" eb="62">
      <t>キニュウ</t>
    </rPh>
    <rPh sb="63" eb="64">
      <t>カ</t>
    </rPh>
    <phoneticPr fontId="1"/>
  </si>
  <si>
    <r>
      <t>・「追加等整理欄」は、</t>
    </r>
    <r>
      <rPr>
        <sz val="11"/>
        <color rgb="FFFF0000"/>
        <rFont val="ＭＳ Ｐゴシック"/>
        <family val="3"/>
        <charset val="128"/>
      </rPr>
      <t>３</t>
    </r>
    <r>
      <rPr>
        <sz val="11"/>
        <color theme="1"/>
        <rFont val="ＭＳ Ｐゴシック"/>
        <family val="3"/>
        <charset val="128"/>
      </rPr>
      <t>事業年度中に契約更新済みの支援対象者に、</t>
    </r>
    <r>
      <rPr>
        <sz val="11"/>
        <color rgb="FFFF0000"/>
        <rFont val="ＭＳ Ｐゴシック"/>
        <family val="3"/>
        <charset val="128"/>
      </rPr>
      <t>４</t>
    </r>
    <r>
      <rPr>
        <sz val="11"/>
        <color theme="1"/>
        <rFont val="ＭＳ Ｐゴシック"/>
        <family val="3"/>
        <charset val="128"/>
      </rPr>
      <t>事業年度新規に追加する農家がある場合「追加」と記載。</t>
    </r>
    <r>
      <rPr>
        <sz val="11"/>
        <color theme="1"/>
        <rFont val="ＭＳ Ｐゴシック"/>
        <family val="3"/>
        <charset val="128"/>
        <scheme val="minor"/>
      </rPr>
      <t>その他解約等の整理に活用。</t>
    </r>
    <rPh sb="2" eb="4">
      <t>ツイカ</t>
    </rPh>
    <rPh sb="4" eb="5">
      <t>トウ</t>
    </rPh>
    <rPh sb="5" eb="7">
      <t>セイリ</t>
    </rPh>
    <rPh sb="7" eb="8">
      <t>ラン</t>
    </rPh>
    <rPh sb="12" eb="14">
      <t>ジギョウ</t>
    </rPh>
    <rPh sb="14" eb="16">
      <t>ネンド</t>
    </rPh>
    <rPh sb="16" eb="17">
      <t>チュウ</t>
    </rPh>
    <rPh sb="18" eb="20">
      <t>ケイヤク</t>
    </rPh>
    <rPh sb="20" eb="22">
      <t>コウシン</t>
    </rPh>
    <rPh sb="22" eb="23">
      <t>ズ</t>
    </rPh>
    <rPh sb="25" eb="27">
      <t>シエン</t>
    </rPh>
    <rPh sb="27" eb="30">
      <t>タイショウシャ</t>
    </rPh>
    <rPh sb="33" eb="35">
      <t>ジギョウ</t>
    </rPh>
    <rPh sb="35" eb="37">
      <t>ネンド</t>
    </rPh>
    <rPh sb="37" eb="39">
      <t>シンキ</t>
    </rPh>
    <rPh sb="40" eb="42">
      <t>ツイカ</t>
    </rPh>
    <rPh sb="44" eb="46">
      <t>ノウカ</t>
    </rPh>
    <rPh sb="49" eb="51">
      <t>バアイ</t>
    </rPh>
    <rPh sb="52" eb="54">
      <t>ツイカ</t>
    </rPh>
    <rPh sb="56" eb="58">
      <t>キサイ</t>
    </rPh>
    <phoneticPr fontId="1"/>
  </si>
  <si>
    <r>
      <rPr>
        <u/>
        <sz val="11"/>
        <color rgb="FFFF0000"/>
        <rFont val="ＭＳ Ｐゴシック"/>
        <family val="3"/>
        <charset val="128"/>
      </rPr>
      <t>・Ｒ２</t>
    </r>
    <r>
      <rPr>
        <u/>
        <sz val="11"/>
        <color theme="1"/>
        <rFont val="ＭＳ Ｐゴシック"/>
        <family val="3"/>
        <charset val="128"/>
      </rPr>
      <t>又は</t>
    </r>
    <r>
      <rPr>
        <u/>
        <sz val="11"/>
        <color rgb="FFFF0000"/>
        <rFont val="ＭＳ Ｐゴシック"/>
        <family val="3"/>
        <charset val="128"/>
      </rPr>
      <t>Ｒ３</t>
    </r>
    <r>
      <rPr>
        <u/>
        <sz val="11"/>
        <color theme="1"/>
        <rFont val="ＭＳ Ｐゴシック"/>
        <family val="3"/>
        <charset val="128"/>
      </rPr>
      <t>事業年度から参加した農家で離農以外の理由で解約等を行った場合にあっては</t>
    </r>
    <r>
      <rPr>
        <sz val="11"/>
        <color theme="1"/>
        <rFont val="ＭＳ Ｐゴシック"/>
        <family val="3"/>
        <charset val="128"/>
      </rPr>
      <t>、</t>
    </r>
    <r>
      <rPr>
        <b/>
        <sz val="11"/>
        <color theme="1"/>
        <rFont val="ＭＳ Ｐゴシック"/>
        <family val="3"/>
        <charset val="128"/>
      </rPr>
      <t>「省エネルギー等対策推進計画関係」</t>
    </r>
    <r>
      <rPr>
        <sz val="11"/>
        <color theme="1"/>
        <rFont val="ＭＳ Ｐゴシック"/>
        <family val="3"/>
        <charset val="128"/>
      </rPr>
      <t>欄は、</t>
    </r>
    <r>
      <rPr>
        <u/>
        <sz val="11"/>
        <color theme="1"/>
        <rFont val="ＭＳ Ｐゴシック"/>
        <family val="3"/>
        <charset val="128"/>
      </rPr>
      <t>解約前の計数をそのまま残して</t>
    </r>
    <rPh sb="3" eb="4">
      <t>マタ</t>
    </rPh>
    <rPh sb="7" eb="11">
      <t>ジギョウネンド</t>
    </rPh>
    <rPh sb="13" eb="15">
      <t>サンカ</t>
    </rPh>
    <rPh sb="17" eb="19">
      <t>ノウカ</t>
    </rPh>
    <rPh sb="20" eb="22">
      <t>リノウ</t>
    </rPh>
    <rPh sb="22" eb="24">
      <t>イガイ</t>
    </rPh>
    <rPh sb="25" eb="27">
      <t>リユウ</t>
    </rPh>
    <rPh sb="28" eb="30">
      <t>カイヤク</t>
    </rPh>
    <rPh sb="30" eb="31">
      <t>トウ</t>
    </rPh>
    <rPh sb="32" eb="33">
      <t>オコナ</t>
    </rPh>
    <rPh sb="35" eb="37">
      <t>バアイ</t>
    </rPh>
    <rPh sb="44" eb="45">
      <t>ショウ</t>
    </rPh>
    <rPh sb="50" eb="51">
      <t>トウ</t>
    </rPh>
    <rPh sb="51" eb="53">
      <t>タイサク</t>
    </rPh>
    <rPh sb="53" eb="55">
      <t>スイシン</t>
    </rPh>
    <rPh sb="55" eb="57">
      <t>ケイカク</t>
    </rPh>
    <rPh sb="57" eb="59">
      <t>カンケイ</t>
    </rPh>
    <rPh sb="60" eb="61">
      <t>ラン</t>
    </rPh>
    <rPh sb="63" eb="66">
      <t>カイヤクマエ</t>
    </rPh>
    <rPh sb="67" eb="69">
      <t>ケイスウ</t>
    </rPh>
    <rPh sb="74" eb="75">
      <t>ノコ</t>
    </rPh>
    <phoneticPr fontId="1"/>
  </si>
  <si>
    <r>
      <rPr>
        <u/>
        <sz val="11"/>
        <color theme="1"/>
        <rFont val="ＭＳ Ｐゴシック"/>
        <family val="3"/>
        <charset val="128"/>
      </rPr>
      <t>・離農又は何らかの理由により省エネルギー等対策推進計画から離脱した場合には</t>
    </r>
    <r>
      <rPr>
        <sz val="11"/>
        <color theme="1"/>
        <rFont val="ＭＳ Ｐゴシック"/>
        <family val="3"/>
        <charset val="128"/>
      </rPr>
      <t>、</t>
    </r>
    <r>
      <rPr>
        <b/>
        <sz val="11"/>
        <color theme="1"/>
        <rFont val="ＭＳ Ｐゴシック"/>
        <family val="3"/>
        <charset val="128"/>
      </rPr>
      <t>「省エネルギー等対策推進計画関係」欄の</t>
    </r>
    <r>
      <rPr>
        <b/>
        <u/>
        <sz val="11"/>
        <color theme="1"/>
        <rFont val="ＭＳ Ｐゴシック"/>
        <family val="3"/>
        <charset val="128"/>
      </rPr>
      <t>温室面積及び燃油使用量の現在欄</t>
    </r>
    <rPh sb="1" eb="3">
      <t>リノウ</t>
    </rPh>
    <rPh sb="3" eb="4">
      <t>マタ</t>
    </rPh>
    <rPh sb="5" eb="6">
      <t>ナン</t>
    </rPh>
    <rPh sb="9" eb="11">
      <t>リユウ</t>
    </rPh>
    <rPh sb="14" eb="15">
      <t>ショウ</t>
    </rPh>
    <rPh sb="20" eb="21">
      <t>トウ</t>
    </rPh>
    <rPh sb="21" eb="23">
      <t>タイサク</t>
    </rPh>
    <rPh sb="23" eb="25">
      <t>スイシン</t>
    </rPh>
    <rPh sb="25" eb="27">
      <t>ケイカク</t>
    </rPh>
    <rPh sb="29" eb="31">
      <t>リダツ</t>
    </rPh>
    <rPh sb="33" eb="35">
      <t>バアイ</t>
    </rPh>
    <rPh sb="55" eb="56">
      <t>ラン</t>
    </rPh>
    <rPh sb="57" eb="59">
      <t>オンシツ</t>
    </rPh>
    <rPh sb="59" eb="61">
      <t>メンセキ</t>
    </rPh>
    <rPh sb="61" eb="62">
      <t>オヨ</t>
    </rPh>
    <rPh sb="63" eb="65">
      <t>ネンユ</t>
    </rPh>
    <rPh sb="65" eb="68">
      <t>シヨウリョウ</t>
    </rPh>
    <rPh sb="69" eb="71">
      <t>ゲンザイ</t>
    </rPh>
    <rPh sb="71" eb="72">
      <t>ラン</t>
    </rPh>
    <phoneticPr fontId="1"/>
  </si>
  <si>
    <t>・分割納付を希望する場合は「〇」を、分割を希望しない（一括納付を希望）する場合は「×」を記入。</t>
    <rPh sb="1" eb="5">
      <t>ブンカツノウフ</t>
    </rPh>
    <rPh sb="6" eb="8">
      <t>キボウ</t>
    </rPh>
    <rPh sb="10" eb="12">
      <t>バアイ</t>
    </rPh>
    <rPh sb="18" eb="20">
      <t>ブンカツ</t>
    </rPh>
    <rPh sb="21" eb="23">
      <t>キボウ</t>
    </rPh>
    <rPh sb="27" eb="31">
      <t>イッカツノウフ</t>
    </rPh>
    <rPh sb="32" eb="34">
      <t>キボウ</t>
    </rPh>
    <rPh sb="37" eb="39">
      <t>バアイ</t>
    </rPh>
    <rPh sb="44" eb="46">
      <t>キニュウ</t>
    </rPh>
    <phoneticPr fontId="1"/>
  </si>
  <si>
    <t>・分割納付額（1/2相当額）は、協議会で統一した算出方法とすること。なお、第１回納付額は1/2相当額以上とすること。</t>
    <rPh sb="1" eb="3">
      <t>ブンカツ</t>
    </rPh>
    <rPh sb="3" eb="5">
      <t>ノウフ</t>
    </rPh>
    <rPh sb="5" eb="6">
      <t>ガク</t>
    </rPh>
    <rPh sb="10" eb="13">
      <t>ソウトウガク</t>
    </rPh>
    <rPh sb="16" eb="19">
      <t>キョウギカイ</t>
    </rPh>
    <rPh sb="20" eb="22">
      <t>トウイツ</t>
    </rPh>
    <rPh sb="24" eb="26">
      <t>サンシュツ</t>
    </rPh>
    <rPh sb="26" eb="28">
      <t>ホウホウ</t>
    </rPh>
    <rPh sb="37" eb="38">
      <t>ダイ</t>
    </rPh>
    <rPh sb="39" eb="43">
      <t>カイノウフガク</t>
    </rPh>
    <rPh sb="47" eb="50">
      <t>ソウトウガク</t>
    </rPh>
    <rPh sb="50" eb="52">
      <t>イジョウ</t>
    </rPh>
    <phoneticPr fontId="1"/>
  </si>
  <si>
    <t>（算出例）積立必要額の1/2相当額を算出し、第１回納付額は全員100円未満を切り上げた千円単位の額とし、残額を２回納付額とする。</t>
    <rPh sb="1" eb="4">
      <t>サンシュツレイ</t>
    </rPh>
    <rPh sb="5" eb="10">
      <t>ツミタテヒツヨウガク</t>
    </rPh>
    <rPh sb="14" eb="17">
      <t>ソウトウガク</t>
    </rPh>
    <rPh sb="18" eb="20">
      <t>サンシュツ</t>
    </rPh>
    <rPh sb="22" eb="23">
      <t>ダイ</t>
    </rPh>
    <rPh sb="24" eb="25">
      <t>カイ</t>
    </rPh>
    <rPh sb="25" eb="28">
      <t>ノウフガク</t>
    </rPh>
    <rPh sb="29" eb="31">
      <t>ゼンイン</t>
    </rPh>
    <rPh sb="34" eb="35">
      <t>エン</t>
    </rPh>
    <rPh sb="35" eb="37">
      <t>ミマン</t>
    </rPh>
    <rPh sb="38" eb="39">
      <t>キ</t>
    </rPh>
    <rPh sb="43" eb="45">
      <t>センエン</t>
    </rPh>
    <rPh sb="45" eb="47">
      <t>タンイ</t>
    </rPh>
    <rPh sb="48" eb="49">
      <t>ガク</t>
    </rPh>
    <rPh sb="52" eb="54">
      <t>ザンガク</t>
    </rPh>
    <rPh sb="56" eb="57">
      <t>カイ</t>
    </rPh>
    <rPh sb="57" eb="60">
      <t>ノウフガク</t>
    </rPh>
    <phoneticPr fontId="1"/>
  </si>
  <si>
    <t>おくこと。</t>
    <phoneticPr fontId="3"/>
  </si>
  <si>
    <t>の計数はそのまま残しておき、目標欄は「０」にすること。</t>
    <phoneticPr fontId="3"/>
  </si>
  <si>
    <t>R3積立金残高
(補填金交付中のため記入不要)</t>
    <rPh sb="2" eb="4">
      <t>ツミタテ</t>
    </rPh>
    <rPh sb="4" eb="5">
      <t>キン</t>
    </rPh>
    <rPh sb="5" eb="7">
      <t>ザンダカ</t>
    </rPh>
    <rPh sb="9" eb="12">
      <t>ホテンキン</t>
    </rPh>
    <rPh sb="12" eb="14">
      <t>コウフ</t>
    </rPh>
    <rPh sb="14" eb="15">
      <t>チュウ</t>
    </rPh>
    <rPh sb="18" eb="20">
      <t>キニュウ</t>
    </rPh>
    <rPh sb="20" eb="22">
      <t>フヨウ</t>
    </rPh>
    <phoneticPr fontId="4"/>
  </si>
  <si>
    <t>第１回納付額</t>
    <rPh sb="0" eb="1">
      <t>ダイ</t>
    </rPh>
    <rPh sb="2" eb="3">
      <t>カイ</t>
    </rPh>
    <rPh sb="3" eb="5">
      <t>ノウフ</t>
    </rPh>
    <rPh sb="5" eb="6">
      <t>ガク</t>
    </rPh>
    <phoneticPr fontId="3"/>
  </si>
  <si>
    <t>第２回納付額</t>
    <rPh sb="0" eb="1">
      <t>ダイ</t>
    </rPh>
    <rPh sb="2" eb="3">
      <t>カイ</t>
    </rPh>
    <rPh sb="3" eb="5">
      <t>ノウフ</t>
    </rPh>
    <rPh sb="5" eb="6">
      <t>ガク</t>
    </rPh>
    <phoneticPr fontId="3"/>
  </si>
  <si>
    <t>分割納付
(◯or×)</t>
    <rPh sb="0" eb="4">
      <t>ブンカツノウフ</t>
    </rPh>
    <phoneticPr fontId="4"/>
  </si>
  <si>
    <t>追加等整理欄</t>
    <rPh sb="0" eb="2">
      <t>ツイカ</t>
    </rPh>
    <rPh sb="2" eb="3">
      <t>トウ</t>
    </rPh>
    <rPh sb="3" eb="5">
      <t>セイリ</t>
    </rPh>
    <rPh sb="5" eb="6">
      <t>ラン</t>
    </rPh>
    <phoneticPr fontId="3"/>
  </si>
  <si>
    <t>脱退</t>
    <rPh sb="0" eb="2">
      <t>ダッッタイ</t>
    </rPh>
    <phoneticPr fontId="3"/>
  </si>
  <si>
    <t>離農</t>
    <rPh sb="0" eb="2">
      <t>リノウ</t>
    </rPh>
    <phoneticPr fontId="3"/>
  </si>
  <si>
    <t>（↑数式：=G9+2）</t>
    <rPh sb="2" eb="4">
      <t>スウシキ</t>
    </rPh>
    <phoneticPr fontId="3"/>
  </si>
  <si>
    <t>トマト</t>
  </si>
  <si>
    <t>キュウリ</t>
  </si>
  <si>
    <t>ピーマン</t>
  </si>
  <si>
    <t>ガーベラ</t>
    <phoneticPr fontId="3"/>
  </si>
  <si>
    <t>バラ</t>
    <phoneticPr fontId="3"/>
  </si>
  <si>
    <t>！数式が崩れますので、基本的には表を修正しないで下さい。それぞれの欄は必要なものですので削除しないで下さい。行が足りない場合のみ</t>
    <rPh sb="1" eb="3">
      <t>スウシキ</t>
    </rPh>
    <rPh sb="4" eb="5">
      <t>クズ</t>
    </rPh>
    <rPh sb="11" eb="14">
      <t>キホンテキ</t>
    </rPh>
    <rPh sb="16" eb="17">
      <t>ヒョウ</t>
    </rPh>
    <rPh sb="18" eb="20">
      <t>シュウセイ</t>
    </rPh>
    <rPh sb="24" eb="25">
      <t>クダ</t>
    </rPh>
    <rPh sb="33" eb="34">
      <t>ラン</t>
    </rPh>
    <rPh sb="35" eb="37">
      <t>ヒツヨウ</t>
    </rPh>
    <rPh sb="44" eb="46">
      <t>サクジョ</t>
    </rPh>
    <rPh sb="50" eb="51">
      <t>クダ</t>
    </rPh>
    <phoneticPr fontId="1"/>
  </si>
  <si>
    <t>間に行挿入して追加してください。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</si>
</sst>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0&quot;名&quot;"/>
    <numFmt numFmtId="178" formatCode="#,##0.0;[Red]\-#,##0.0"/>
    <numFmt numFmtId="179" formatCode="0.00&quot;ha&quot;"/>
    <numFmt numFmtId="180" formatCode="0&quot;台&quot;"/>
    <numFmt numFmtId="181" formatCode="&quot;(&quot;\ #,##0\ &quot;)&quot;"/>
    <numFmt numFmtId="182" formatCode="0&quot;件&quot;"/>
    <numFmt numFmtId="183" formatCode="#,##0_);[Red]\(#,##0\)"/>
    <numFmt numFmtId="184" formatCode="0_ "/>
  </numFmts>
  <fonts count="2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sz val="11"/>
      <color rgb="FF0000FF"/>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1"/>
      <color theme="1"/>
      <name val="ＭＳ Ｐゴシック"/>
      <family val="2"/>
      <charset val="128"/>
    </font>
    <font>
      <sz val="11"/>
      <color rgb="FFFF0000"/>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sz val="14"/>
      <color rgb="FFFF0000"/>
      <name val="ＭＳ Ｐゴシック"/>
      <family val="3"/>
      <charset val="128"/>
    </font>
    <font>
      <sz val="14"/>
      <name val="ＭＳ Ｐゴシック"/>
      <family val="3"/>
      <charset val="128"/>
    </font>
    <font>
      <sz val="14"/>
      <name val="ＭＳ Ｐゴシック"/>
      <family val="3"/>
      <charset val="128"/>
      <scheme val="minor"/>
    </font>
    <font>
      <b/>
      <sz val="12"/>
      <color indexed="81"/>
      <name val="ＭＳ Ｐゴシック"/>
      <family val="3"/>
      <charset val="128"/>
    </font>
    <font>
      <b/>
      <sz val="14"/>
      <color rgb="FFFF0000"/>
      <name val="ＭＳ Ｐゴシック"/>
      <family val="3"/>
      <charset val="128"/>
      <scheme val="minor"/>
    </font>
    <font>
      <sz val="14"/>
      <color theme="1"/>
      <name val="ＭＳ Ｐゴシック"/>
      <family val="3"/>
      <charset val="128"/>
    </font>
    <font>
      <sz val="11"/>
      <color rgb="FFFF0000"/>
      <name val="ＭＳ Ｐゴシック"/>
      <family val="3"/>
      <charset val="128"/>
    </font>
    <font>
      <u/>
      <sz val="11"/>
      <color rgb="FFFF0000"/>
      <name val="ＭＳ Ｐゴシック"/>
      <family val="3"/>
      <charset val="128"/>
    </font>
    <font>
      <u/>
      <sz val="11"/>
      <color theme="1"/>
      <name val="ＭＳ Ｐゴシック"/>
      <family val="3"/>
      <charset val="128"/>
    </font>
    <font>
      <b/>
      <sz val="11"/>
      <color theme="1"/>
      <name val="ＭＳ Ｐゴシック"/>
      <family val="3"/>
      <charset val="128"/>
    </font>
    <font>
      <b/>
      <u/>
      <sz val="11"/>
      <color theme="1"/>
      <name val="ＭＳ Ｐゴシック"/>
      <family val="3"/>
      <charset val="128"/>
    </font>
    <font>
      <b/>
      <sz val="11"/>
      <color rgb="FFFF0000"/>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s>
  <borders count="5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diagonal/>
    </border>
    <border>
      <left style="medium">
        <color indexed="64"/>
      </left>
      <right/>
      <top style="medium">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top style="double">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diagonalUp="1">
      <left style="thin">
        <color indexed="64"/>
      </left>
      <right/>
      <top style="double">
        <color indexed="64"/>
      </top>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232">
    <xf numFmtId="0" fontId="0" fillId="0" borderId="0" xfId="0">
      <alignment vertical="center"/>
    </xf>
    <xf numFmtId="0" fontId="0" fillId="0" borderId="0" xfId="0" applyFill="1">
      <alignment vertical="center"/>
    </xf>
    <xf numFmtId="9" fontId="0" fillId="0" borderId="0" xfId="0" applyNumberFormat="1">
      <alignment vertical="center"/>
    </xf>
    <xf numFmtId="0" fontId="5" fillId="0" borderId="0" xfId="0" applyFont="1" applyAlignment="1">
      <alignment vertical="top"/>
    </xf>
    <xf numFmtId="0" fontId="0" fillId="2" borderId="1" xfId="0" applyFill="1" applyBorder="1" applyAlignment="1">
      <alignment vertical="center"/>
    </xf>
    <xf numFmtId="0" fontId="0" fillId="2" borderId="2" xfId="0" applyFill="1" applyBorder="1" applyAlignment="1">
      <alignment vertical="center"/>
    </xf>
    <xf numFmtId="0" fontId="0" fillId="0" borderId="3" xfId="0" applyBorder="1" applyAlignment="1">
      <alignment vertical="center"/>
    </xf>
    <xf numFmtId="176" fontId="0" fillId="0" borderId="3" xfId="0" applyNumberFormat="1" applyBorder="1" applyAlignment="1">
      <alignment vertical="center"/>
    </xf>
    <xf numFmtId="0" fontId="0" fillId="0" borderId="3" xfId="0" applyBorder="1">
      <alignment vertical="center"/>
    </xf>
    <xf numFmtId="0" fontId="6" fillId="0" borderId="3" xfId="0" applyFont="1" applyBorder="1">
      <alignment vertical="center"/>
    </xf>
    <xf numFmtId="0" fontId="0" fillId="0" borderId="3" xfId="0"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9" fontId="0" fillId="0" borderId="3" xfId="0" applyNumberFormat="1" applyBorder="1" applyAlignment="1">
      <alignment horizontal="center" vertical="center"/>
    </xf>
    <xf numFmtId="0" fontId="0" fillId="3" borderId="3" xfId="0" quotePrefix="1" applyFill="1" applyBorder="1" applyAlignment="1">
      <alignment horizontal="center" vertical="center"/>
    </xf>
    <xf numFmtId="0" fontId="0" fillId="4" borderId="1" xfId="0" applyFill="1" applyBorder="1" applyAlignment="1">
      <alignment vertical="center"/>
    </xf>
    <xf numFmtId="0" fontId="0" fillId="4" borderId="2" xfId="0" applyFill="1" applyBorder="1" applyAlignment="1">
      <alignment vertical="center"/>
    </xf>
    <xf numFmtId="0" fontId="0" fillId="0" borderId="0" xfId="0" applyFont="1" applyBorder="1" applyAlignment="1">
      <alignment vertical="top"/>
    </xf>
    <xf numFmtId="0" fontId="0" fillId="0" borderId="0" xfId="0"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0" fillId="0" borderId="0" xfId="0" applyFill="1" applyAlignment="1">
      <alignment vertical="center"/>
    </xf>
    <xf numFmtId="0" fontId="0" fillId="0" borderId="0" xfId="0" applyBorder="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2" borderId="3" xfId="0" applyFont="1" applyFill="1" applyBorder="1" applyAlignment="1">
      <alignment vertical="center"/>
    </xf>
    <xf numFmtId="0" fontId="0" fillId="0" borderId="3" xfId="0" applyFill="1" applyBorder="1">
      <alignment vertical="center"/>
    </xf>
    <xf numFmtId="0" fontId="0" fillId="2" borderId="3" xfId="0" applyFill="1" applyBorder="1">
      <alignment vertical="center"/>
    </xf>
    <xf numFmtId="0" fontId="0" fillId="4" borderId="3" xfId="0" applyFill="1" applyBorder="1">
      <alignment vertical="center"/>
    </xf>
    <xf numFmtId="0" fontId="0" fillId="0" borderId="6" xfId="0" applyBorder="1" applyAlignment="1">
      <alignment vertical="center"/>
    </xf>
    <xf numFmtId="176" fontId="0" fillId="0" borderId="6" xfId="0" applyNumberForma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2" borderId="3" xfId="0" applyFill="1" applyBorder="1" applyAlignment="1">
      <alignment vertical="center"/>
    </xf>
    <xf numFmtId="0" fontId="0" fillId="0" borderId="1" xfId="0" applyFont="1" applyBorder="1" applyAlignment="1">
      <alignment vertical="top"/>
    </xf>
    <xf numFmtId="0" fontId="0" fillId="5" borderId="9" xfId="0" applyFont="1" applyFill="1" applyBorder="1" applyAlignment="1">
      <alignment vertical="top"/>
    </xf>
    <xf numFmtId="0" fontId="0" fillId="0" borderId="3" xfId="0" applyFill="1" applyBorder="1" applyAlignment="1">
      <alignment vertical="center"/>
    </xf>
    <xf numFmtId="0" fontId="0" fillId="0" borderId="10" xfId="0" applyFill="1" applyBorder="1" applyAlignment="1">
      <alignment vertical="center"/>
    </xf>
    <xf numFmtId="176" fontId="0" fillId="0" borderId="12" xfId="0" applyNumberFormat="1" applyFill="1" applyBorder="1" applyAlignment="1">
      <alignment vertical="center"/>
    </xf>
    <xf numFmtId="0" fontId="11" fillId="3" borderId="3" xfId="0" applyFont="1" applyFill="1" applyBorder="1" applyAlignment="1">
      <alignment vertical="center"/>
    </xf>
    <xf numFmtId="0" fontId="12" fillId="5" borderId="3" xfId="0" applyFont="1" applyFill="1" applyBorder="1" applyAlignment="1">
      <alignment vertical="center"/>
    </xf>
    <xf numFmtId="0" fontId="0" fillId="0" borderId="0" xfId="0" applyFill="1" applyBorder="1">
      <alignment vertical="center"/>
    </xf>
    <xf numFmtId="176" fontId="0" fillId="0" borderId="14" xfId="0" applyNumberFormat="1" applyFill="1" applyBorder="1" applyAlignment="1">
      <alignment vertical="center"/>
    </xf>
    <xf numFmtId="0" fontId="0" fillId="0" borderId="1" xfId="0" applyBorder="1" applyAlignment="1">
      <alignment vertical="center"/>
    </xf>
    <xf numFmtId="0" fontId="0" fillId="0" borderId="9" xfId="0" applyBorder="1" applyAlignment="1">
      <alignment vertical="center"/>
    </xf>
    <xf numFmtId="177" fontId="0" fillId="4" borderId="3" xfId="0" applyNumberFormat="1" applyFill="1" applyBorder="1" applyAlignment="1">
      <alignment vertical="center"/>
    </xf>
    <xf numFmtId="0" fontId="8" fillId="0" borderId="0"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Border="1" applyAlignment="1">
      <alignment vertical="top" wrapText="1"/>
    </xf>
    <xf numFmtId="0" fontId="8" fillId="0" borderId="0" xfId="0" applyFont="1" applyFill="1" applyBorder="1" applyAlignment="1">
      <alignment vertical="top" wrapText="1"/>
    </xf>
    <xf numFmtId="0" fontId="8" fillId="0" borderId="0" xfId="0" applyFont="1" applyFill="1" applyAlignment="1">
      <alignment vertical="top"/>
    </xf>
    <xf numFmtId="0" fontId="0" fillId="0" borderId="15" xfId="0" applyBorder="1" applyAlignment="1">
      <alignment vertical="center"/>
    </xf>
    <xf numFmtId="0" fontId="0" fillId="0" borderId="16" xfId="0" applyBorder="1" applyAlignment="1">
      <alignment vertical="center"/>
    </xf>
    <xf numFmtId="0" fontId="0" fillId="0" borderId="17" xfId="0" applyFill="1" applyBorder="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vertical="top"/>
    </xf>
    <xf numFmtId="0" fontId="13" fillId="0" borderId="0" xfId="0" applyFont="1" applyFill="1" applyBorder="1" applyAlignment="1">
      <alignment vertical="center"/>
    </xf>
    <xf numFmtId="0" fontId="0" fillId="0" borderId="0" xfId="0" applyFont="1" applyFill="1" applyBorder="1" applyAlignment="1">
      <alignment horizontal="center" vertical="top"/>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ill="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5" fillId="3" borderId="21" xfId="0" applyFont="1" applyFill="1" applyBorder="1" applyAlignment="1">
      <alignment vertical="center" wrapText="1"/>
    </xf>
    <xf numFmtId="0" fontId="16" fillId="3" borderId="21" xfId="0" applyFont="1" applyFill="1" applyBorder="1" applyAlignment="1">
      <alignment vertical="center" wrapText="1"/>
    </xf>
    <xf numFmtId="0" fontId="16" fillId="3" borderId="19" xfId="0" applyFont="1" applyFill="1" applyBorder="1" applyAlignment="1">
      <alignment vertical="center" wrapText="1"/>
    </xf>
    <xf numFmtId="0" fontId="17" fillId="3" borderId="19" xfId="0" applyFont="1" applyFill="1" applyBorder="1" applyAlignment="1">
      <alignment vertical="center" wrapText="1"/>
    </xf>
    <xf numFmtId="0" fontId="0" fillId="3" borderId="18" xfId="0" applyFill="1" applyBorder="1" applyAlignment="1">
      <alignment vertical="center" wrapText="1"/>
    </xf>
    <xf numFmtId="0" fontId="0" fillId="3" borderId="20" xfId="0" applyFill="1" applyBorder="1" applyAlignment="1">
      <alignment vertical="center" wrapText="1"/>
    </xf>
    <xf numFmtId="0" fontId="0" fillId="3" borderId="22" xfId="0" applyFill="1" applyBorder="1" applyAlignment="1">
      <alignment vertical="center" wrapText="1"/>
    </xf>
    <xf numFmtId="0" fontId="0" fillId="0" borderId="19" xfId="0" applyFill="1" applyBorder="1" applyAlignment="1">
      <alignment vertical="center" wrapText="1"/>
    </xf>
    <xf numFmtId="0" fontId="12" fillId="4" borderId="19" xfId="0" applyFont="1" applyFill="1" applyBorder="1" applyAlignment="1">
      <alignment vertical="center" wrapText="1"/>
    </xf>
    <xf numFmtId="0" fontId="0" fillId="4" borderId="20" xfId="0" applyFill="1" applyBorder="1" applyAlignment="1">
      <alignment vertical="center" wrapText="1"/>
    </xf>
    <xf numFmtId="0" fontId="0" fillId="4" borderId="19"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xf>
    <xf numFmtId="0" fontId="0" fillId="0" borderId="25" xfId="0" applyFont="1" applyBorder="1" applyAlignment="1">
      <alignment vertical="center" wrapText="1"/>
    </xf>
    <xf numFmtId="0" fontId="9" fillId="0" borderId="25" xfId="0" applyFont="1" applyBorder="1" applyAlignment="1">
      <alignment vertical="center" wrapText="1"/>
    </xf>
    <xf numFmtId="0" fontId="0" fillId="0" borderId="20" xfId="0" applyFill="1" applyBorder="1" applyAlignment="1">
      <alignment horizontal="center" vertical="center"/>
    </xf>
    <xf numFmtId="38" fontId="2" fillId="4" borderId="20" xfId="1" applyFont="1" applyFill="1" applyBorder="1" applyAlignment="1">
      <alignment horizontal="center" vertical="center"/>
    </xf>
    <xf numFmtId="0" fontId="0" fillId="0" borderId="20" xfId="0" applyFont="1" applyFill="1" applyBorder="1" applyAlignment="1">
      <alignment horizontal="center" vertical="center"/>
    </xf>
    <xf numFmtId="0" fontId="0" fillId="4" borderId="20" xfId="0" applyFill="1" applyBorder="1" applyAlignment="1">
      <alignment horizontal="center" vertical="center"/>
    </xf>
    <xf numFmtId="0" fontId="0" fillId="0" borderId="20"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4" borderId="20" xfId="0" applyFill="1" applyBorder="1" applyAlignment="1">
      <alignment horizontal="center" vertical="center" shrinkToFit="1"/>
    </xf>
    <xf numFmtId="0" fontId="0" fillId="2" borderId="26" xfId="0" applyFill="1" applyBorder="1" applyAlignment="1">
      <alignment vertical="center" wrapText="1"/>
    </xf>
    <xf numFmtId="0" fontId="0" fillId="2" borderId="7" xfId="0" applyFill="1" applyBorder="1" applyAlignment="1">
      <alignment vertical="center"/>
    </xf>
    <xf numFmtId="0" fontId="0" fillId="3" borderId="27" xfId="0" applyFill="1" applyBorder="1" applyAlignment="1">
      <alignment vertical="center"/>
    </xf>
    <xf numFmtId="0" fontId="0" fillId="3" borderId="17" xfId="0" applyFill="1" applyBorder="1" applyAlignment="1">
      <alignment vertical="center"/>
    </xf>
    <xf numFmtId="49" fontId="0" fillId="3" borderId="28" xfId="0" applyNumberFormat="1" applyFill="1" applyBorder="1" applyAlignment="1">
      <alignment vertical="center"/>
    </xf>
    <xf numFmtId="0" fontId="0" fillId="3" borderId="29" xfId="0" applyFill="1" applyBorder="1" applyAlignment="1">
      <alignment vertical="center"/>
    </xf>
    <xf numFmtId="49" fontId="0" fillId="3" borderId="28" xfId="0" applyNumberFormat="1" applyFill="1" applyBorder="1" applyAlignment="1">
      <alignment horizontal="left" vertical="center"/>
    </xf>
    <xf numFmtId="38" fontId="0" fillId="2" borderId="29" xfId="1" applyFont="1" applyFill="1" applyBorder="1" applyAlignment="1">
      <alignment vertical="center"/>
    </xf>
    <xf numFmtId="38" fontId="2" fillId="4" borderId="29" xfId="1" applyFont="1" applyFill="1" applyBorder="1" applyAlignment="1">
      <alignment vertical="center"/>
    </xf>
    <xf numFmtId="38" fontId="2" fillId="2" borderId="26" xfId="1" applyFont="1" applyFill="1" applyBorder="1" applyAlignment="1">
      <alignment vertical="center"/>
    </xf>
    <xf numFmtId="38" fontId="2" fillId="2" borderId="29" xfId="1" applyFont="1" applyFill="1" applyBorder="1" applyAlignment="1">
      <alignment vertical="center"/>
    </xf>
    <xf numFmtId="38" fontId="2" fillId="2" borderId="7" xfId="1" applyFont="1" applyFill="1" applyBorder="1" applyAlignment="1">
      <alignment vertical="center"/>
    </xf>
    <xf numFmtId="38" fontId="2" fillId="2" borderId="17" xfId="1" applyFont="1" applyFill="1" applyBorder="1" applyAlignment="1">
      <alignment vertical="center"/>
    </xf>
    <xf numFmtId="0" fontId="0" fillId="3" borderId="29" xfId="0" applyFill="1" applyBorder="1" applyAlignment="1">
      <alignment vertical="center" shrinkToFit="1"/>
    </xf>
    <xf numFmtId="0" fontId="0" fillId="2" borderId="29" xfId="0" applyFill="1" applyBorder="1">
      <alignment vertical="center"/>
    </xf>
    <xf numFmtId="38" fontId="2" fillId="4" borderId="29" xfId="1" applyFont="1" applyFill="1" applyBorder="1">
      <alignment vertical="center"/>
    </xf>
    <xf numFmtId="178" fontId="2" fillId="6" borderId="7" xfId="1" applyNumberFormat="1" applyFont="1" applyFill="1" applyBorder="1" applyAlignment="1">
      <alignment vertical="center"/>
    </xf>
    <xf numFmtId="0" fontId="0" fillId="2" borderId="30" xfId="0" applyFill="1" applyBorder="1" applyAlignment="1">
      <alignment vertical="center" wrapText="1"/>
    </xf>
    <xf numFmtId="0" fontId="0" fillId="3" borderId="3" xfId="0" applyFill="1" applyBorder="1" applyAlignment="1">
      <alignment vertical="center"/>
    </xf>
    <xf numFmtId="38" fontId="2" fillId="2" borderId="3" xfId="1" applyFont="1" applyFill="1" applyBorder="1" applyAlignment="1">
      <alignment vertical="center"/>
    </xf>
    <xf numFmtId="38" fontId="2" fillId="4" borderId="3" xfId="1" applyFont="1" applyFill="1" applyBorder="1" applyAlignment="1">
      <alignment vertical="center"/>
    </xf>
    <xf numFmtId="38" fontId="2" fillId="2" borderId="30" xfId="1" applyFont="1" applyFill="1" applyBorder="1" applyAlignment="1">
      <alignment vertical="center"/>
    </xf>
    <xf numFmtId="38" fontId="2" fillId="2" borderId="1" xfId="1" applyFont="1" applyFill="1" applyBorder="1" applyAlignment="1">
      <alignment vertical="center"/>
    </xf>
    <xf numFmtId="0" fontId="0" fillId="3" borderId="3" xfId="0" applyFill="1" applyBorder="1" applyAlignment="1">
      <alignment vertical="center" shrinkToFit="1"/>
    </xf>
    <xf numFmtId="0" fontId="0" fillId="2" borderId="1" xfId="0" applyFill="1" applyBorder="1" applyAlignment="1">
      <alignment vertical="center" wrapText="1"/>
    </xf>
    <xf numFmtId="0" fontId="0" fillId="3" borderId="7" xfId="0" applyFill="1" applyBorder="1" applyAlignment="1">
      <alignment vertical="center"/>
    </xf>
    <xf numFmtId="38" fontId="0" fillId="2" borderId="1" xfId="1" applyFont="1" applyFill="1" applyBorder="1" applyAlignment="1">
      <alignment vertical="center"/>
    </xf>
    <xf numFmtId="0" fontId="11" fillId="3" borderId="1" xfId="0" applyFont="1" applyFill="1" applyBorder="1" applyAlignment="1">
      <alignment vertical="center"/>
    </xf>
    <xf numFmtId="38" fontId="11" fillId="2" borderId="30" xfId="1" applyFont="1" applyFill="1" applyBorder="1" applyAlignment="1">
      <alignment vertical="center"/>
    </xf>
    <xf numFmtId="38" fontId="11" fillId="2" borderId="1" xfId="1" applyFont="1" applyFill="1" applyBorder="1" applyAlignment="1">
      <alignment vertical="center"/>
    </xf>
    <xf numFmtId="0" fontId="0" fillId="3" borderId="24" xfId="0" applyFill="1" applyBorder="1" applyAlignment="1">
      <alignment vertical="center"/>
    </xf>
    <xf numFmtId="49" fontId="0" fillId="3" borderId="31" xfId="0" applyNumberFormat="1" applyFill="1" applyBorder="1" applyAlignment="1">
      <alignment vertical="center"/>
    </xf>
    <xf numFmtId="38" fontId="2" fillId="2" borderId="23" xfId="1" applyFont="1" applyFill="1" applyBorder="1" applyAlignment="1">
      <alignment vertical="center"/>
    </xf>
    <xf numFmtId="38" fontId="2" fillId="2" borderId="25" xfId="1" applyFont="1" applyFill="1" applyBorder="1" applyAlignment="1">
      <alignment vertical="center"/>
    </xf>
    <xf numFmtId="38" fontId="2" fillId="2" borderId="24" xfId="1" applyFont="1" applyFill="1" applyBorder="1" applyAlignment="1">
      <alignment vertical="center"/>
    </xf>
    <xf numFmtId="38" fontId="2" fillId="2" borderId="32" xfId="1" applyFont="1" applyFill="1" applyBorder="1" applyAlignment="1">
      <alignment vertical="center"/>
    </xf>
    <xf numFmtId="0" fontId="0" fillId="3" borderId="25" xfId="0" applyFill="1" applyBorder="1" applyAlignment="1">
      <alignment vertical="center" shrinkToFit="1"/>
    </xf>
    <xf numFmtId="0" fontId="0" fillId="3" borderId="33" xfId="0" applyFill="1" applyBorder="1" applyAlignment="1">
      <alignment vertical="center"/>
    </xf>
    <xf numFmtId="0" fontId="0" fillId="2" borderId="24" xfId="0" applyFill="1" applyBorder="1" applyAlignment="1">
      <alignment vertical="center"/>
    </xf>
    <xf numFmtId="177" fontId="0" fillId="4" borderId="34" xfId="0" applyNumberFormat="1" applyFill="1" applyBorder="1" applyAlignment="1">
      <alignment vertical="center"/>
    </xf>
    <xf numFmtId="177" fontId="0" fillId="4" borderId="35" xfId="0" applyNumberFormat="1" applyFill="1" applyBorder="1" applyAlignment="1">
      <alignment vertical="center"/>
    </xf>
    <xf numFmtId="38" fontId="5" fillId="4" borderId="34" xfId="1" applyFont="1" applyFill="1" applyBorder="1">
      <alignment vertical="center"/>
    </xf>
    <xf numFmtId="0" fontId="0" fillId="0" borderId="36" xfId="0" applyBorder="1" applyAlignment="1">
      <alignment vertical="center"/>
    </xf>
    <xf numFmtId="38" fontId="2" fillId="4" borderId="37" xfId="1" applyFont="1" applyFill="1" applyBorder="1" applyAlignment="1">
      <alignment vertical="center"/>
    </xf>
    <xf numFmtId="38" fontId="2" fillId="4" borderId="34" xfId="1" applyFont="1" applyFill="1" applyBorder="1" applyAlignment="1">
      <alignment vertical="center"/>
    </xf>
    <xf numFmtId="179" fontId="0" fillId="4" borderId="38" xfId="0" applyNumberFormat="1" applyFill="1" applyBorder="1" applyAlignment="1">
      <alignment vertical="center"/>
    </xf>
    <xf numFmtId="179" fontId="0" fillId="4" borderId="39" xfId="0" applyNumberFormat="1" applyFill="1" applyBorder="1" applyAlignment="1">
      <alignment vertical="center"/>
    </xf>
    <xf numFmtId="38" fontId="11" fillId="4" borderId="40" xfId="1" applyFont="1" applyFill="1" applyBorder="1" applyAlignment="1">
      <alignment vertical="center"/>
    </xf>
    <xf numFmtId="38" fontId="11" fillId="4" borderId="37" xfId="1" applyFont="1" applyFill="1" applyBorder="1" applyAlignment="1">
      <alignment vertical="center"/>
    </xf>
    <xf numFmtId="38" fontId="11" fillId="4" borderId="41" xfId="1" applyFont="1" applyFill="1" applyBorder="1" applyAlignment="1">
      <alignment vertical="center"/>
    </xf>
    <xf numFmtId="180" fontId="0" fillId="2" borderId="42" xfId="0" applyNumberFormat="1" applyFill="1" applyBorder="1" applyAlignment="1">
      <alignment vertical="center"/>
    </xf>
    <xf numFmtId="38" fontId="5" fillId="4" borderId="37" xfId="1" applyFont="1" applyFill="1" applyBorder="1">
      <alignment vertical="center"/>
    </xf>
    <xf numFmtId="38" fontId="0" fillId="4" borderId="3" xfId="1"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38" fontId="2" fillId="4" borderId="45" xfId="1" applyFont="1" applyFill="1" applyBorder="1" applyAlignment="1">
      <alignment vertical="center"/>
    </xf>
    <xf numFmtId="38" fontId="0" fillId="5" borderId="46" xfId="1" applyFont="1" applyFill="1" applyBorder="1" applyAlignment="1">
      <alignment vertical="center" shrinkToFit="1"/>
    </xf>
    <xf numFmtId="40" fontId="11" fillId="4" borderId="21" xfId="1" applyNumberFormat="1" applyFont="1" applyFill="1" applyBorder="1" applyAlignment="1">
      <alignment vertical="center"/>
    </xf>
    <xf numFmtId="40" fontId="11" fillId="4" borderId="47" xfId="1" applyNumberFormat="1" applyFont="1" applyFill="1" applyBorder="1" applyAlignment="1">
      <alignment vertical="center"/>
    </xf>
    <xf numFmtId="40" fontId="11" fillId="0" borderId="0" xfId="1" applyNumberFormat="1" applyFont="1" applyFill="1" applyBorder="1" applyAlignment="1">
      <alignment horizontal="right" vertical="center"/>
    </xf>
    <xf numFmtId="40" fontId="2" fillId="0" borderId="48" xfId="1" applyNumberFormat="1" applyFont="1" applyFill="1" applyBorder="1" applyAlignment="1">
      <alignment vertical="center"/>
    </xf>
    <xf numFmtId="0" fontId="12" fillId="0" borderId="8" xfId="0" applyFont="1" applyBorder="1" applyAlignment="1">
      <alignment vertical="center" wrapText="1"/>
    </xf>
    <xf numFmtId="0" fontId="12" fillId="0" borderId="3" xfId="0" applyFont="1" applyBorder="1" applyAlignment="1">
      <alignment vertical="center" wrapText="1"/>
    </xf>
    <xf numFmtId="0" fontId="12" fillId="0" borderId="0" xfId="0" applyFont="1" applyBorder="1" applyAlignment="1">
      <alignment horizontal="center" vertical="center" wrapText="1"/>
    </xf>
    <xf numFmtId="0" fontId="0" fillId="0" borderId="3" xfId="0" applyBorder="1" applyAlignment="1">
      <alignment vertical="center" wrapText="1"/>
    </xf>
    <xf numFmtId="38" fontId="2" fillId="2" borderId="9" xfId="1" applyFont="1" applyFill="1" applyBorder="1" applyAlignment="1">
      <alignment vertical="center"/>
    </xf>
    <xf numFmtId="38" fontId="2" fillId="0" borderId="3" xfId="1" applyFont="1" applyFill="1" applyBorder="1" applyAlignment="1">
      <alignment vertical="center"/>
    </xf>
    <xf numFmtId="38" fontId="2" fillId="0" borderId="17" xfId="1" applyFont="1" applyFill="1" applyBorder="1" applyAlignment="1">
      <alignment vertical="center"/>
    </xf>
    <xf numFmtId="38" fontId="2" fillId="0" borderId="0" xfId="1" applyFont="1" applyFill="1" applyBorder="1" applyAlignment="1">
      <alignment vertical="center"/>
    </xf>
    <xf numFmtId="181" fontId="0" fillId="0" borderId="0" xfId="0" applyNumberFormat="1" applyFill="1" applyBorder="1" applyAlignment="1">
      <alignment horizontal="center" vertical="center"/>
    </xf>
    <xf numFmtId="0" fontId="0" fillId="0" borderId="0" xfId="0" applyFill="1" applyBorder="1" applyAlignment="1">
      <alignment horizontal="left" vertical="center" wrapText="1"/>
    </xf>
    <xf numFmtId="38" fontId="2" fillId="0" borderId="1" xfId="1" applyFont="1" applyFill="1" applyBorder="1" applyAlignment="1">
      <alignment vertical="center" shrinkToFit="1"/>
    </xf>
    <xf numFmtId="38" fontId="2" fillId="0" borderId="0" xfId="1" applyFont="1" applyFill="1" applyBorder="1" applyAlignment="1">
      <alignment vertical="center" wrapText="1"/>
    </xf>
    <xf numFmtId="0" fontId="12" fillId="0" borderId="0" xfId="0" applyFont="1" applyBorder="1" applyAlignment="1">
      <alignment vertical="center"/>
    </xf>
    <xf numFmtId="182" fontId="0" fillId="4" borderId="3" xfId="0" applyNumberFormat="1" applyFill="1" applyBorder="1" applyAlignment="1">
      <alignment vertical="center"/>
    </xf>
    <xf numFmtId="182" fontId="0" fillId="0" borderId="17" xfId="0" applyNumberFormat="1" applyFill="1" applyBorder="1" applyAlignment="1">
      <alignment vertical="center"/>
    </xf>
    <xf numFmtId="0" fontId="0" fillId="0" borderId="17" xfId="0" applyFill="1" applyBorder="1">
      <alignment vertical="center"/>
    </xf>
    <xf numFmtId="183" fontId="13" fillId="0" borderId="0" xfId="2" applyNumberFormat="1" applyFont="1" applyBorder="1" applyAlignment="1">
      <alignment horizontal="left" vertical="center" wrapText="1"/>
    </xf>
    <xf numFmtId="0" fontId="11" fillId="0" borderId="0" xfId="0" applyFont="1" applyAlignment="1">
      <alignment vertical="center"/>
    </xf>
    <xf numFmtId="0" fontId="0" fillId="7" borderId="3" xfId="0" applyFill="1" applyBorder="1">
      <alignment vertical="center"/>
    </xf>
    <xf numFmtId="0" fontId="6" fillId="7" borderId="3" xfId="0" applyFont="1" applyFill="1" applyBorder="1">
      <alignment vertical="center"/>
    </xf>
    <xf numFmtId="49" fontId="0" fillId="7" borderId="3" xfId="0" applyNumberFormat="1" applyFill="1" applyBorder="1">
      <alignment vertical="center"/>
    </xf>
    <xf numFmtId="49" fontId="0" fillId="0" borderId="3" xfId="0" applyNumberFormat="1" applyBorder="1">
      <alignment vertical="center"/>
    </xf>
    <xf numFmtId="0" fontId="6" fillId="0" borderId="11" xfId="0" applyFont="1" applyFill="1" applyBorder="1">
      <alignment vertical="center"/>
    </xf>
    <xf numFmtId="0" fontId="6" fillId="0" borderId="13" xfId="0" applyFont="1" applyFill="1" applyBorder="1" applyAlignment="1">
      <alignment horizontal="left" vertical="center"/>
    </xf>
    <xf numFmtId="0" fontId="5" fillId="0" borderId="0" xfId="0" applyFont="1" applyAlignment="1">
      <alignment horizontal="left"/>
    </xf>
    <xf numFmtId="0" fontId="0" fillId="0" borderId="9" xfId="0" applyFont="1" applyBorder="1" applyAlignment="1">
      <alignment vertical="top"/>
    </xf>
    <xf numFmtId="0" fontId="5" fillId="0" borderId="0" xfId="0" applyFont="1">
      <alignment vertical="center"/>
    </xf>
    <xf numFmtId="0" fontId="20" fillId="0" borderId="0" xfId="0" applyFont="1" applyFill="1">
      <alignment vertical="center"/>
    </xf>
    <xf numFmtId="0" fontId="14" fillId="0" borderId="0" xfId="0" applyFont="1">
      <alignment vertical="center"/>
    </xf>
    <xf numFmtId="184" fontId="0" fillId="3" borderId="28" xfId="0" applyNumberFormat="1" applyFill="1" applyBorder="1" applyAlignment="1">
      <alignment horizontal="left" vertical="center"/>
    </xf>
    <xf numFmtId="38" fontId="2" fillId="2" borderId="34" xfId="1" applyFont="1" applyFill="1" applyBorder="1" applyAlignment="1">
      <alignment vertical="center"/>
    </xf>
    <xf numFmtId="38" fontId="11" fillId="2" borderId="3" xfId="1" applyFont="1" applyFill="1" applyBorder="1" applyAlignment="1">
      <alignment vertical="center"/>
    </xf>
    <xf numFmtId="182" fontId="0" fillId="0" borderId="0" xfId="0" applyNumberFormat="1" applyFill="1" applyBorder="1" applyAlignment="1">
      <alignment vertical="center"/>
    </xf>
    <xf numFmtId="0" fontId="0" fillId="3" borderId="27" xfId="0" applyFill="1" applyBorder="1" applyAlignment="1">
      <alignment horizontal="center" vertical="center"/>
    </xf>
    <xf numFmtId="0" fontId="0" fillId="3" borderId="1" xfId="0" applyFill="1" applyBorder="1" applyAlignment="1">
      <alignment horizontal="center" vertical="center"/>
    </xf>
    <xf numFmtId="0" fontId="11" fillId="3" borderId="1" xfId="0" applyFont="1" applyFill="1" applyBorder="1" applyAlignment="1">
      <alignment horizontal="center" vertical="center"/>
    </xf>
    <xf numFmtId="0" fontId="0" fillId="3" borderId="24" xfId="0" applyFill="1" applyBorder="1" applyAlignment="1">
      <alignment horizontal="center" vertical="center"/>
    </xf>
    <xf numFmtId="0" fontId="21" fillId="3" borderId="21" xfId="0" applyFont="1" applyFill="1" applyBorder="1" applyAlignment="1">
      <alignment horizontal="center" vertical="center" wrapText="1"/>
    </xf>
    <xf numFmtId="0" fontId="0" fillId="5" borderId="19" xfId="0" applyFill="1" applyBorder="1" applyAlignment="1">
      <alignment vertical="center" wrapText="1"/>
    </xf>
    <xf numFmtId="38" fontId="2" fillId="6" borderId="29" xfId="1" applyFont="1" applyFill="1" applyBorder="1" applyAlignment="1">
      <alignment vertical="center"/>
    </xf>
    <xf numFmtId="38" fontId="2" fillId="6" borderId="7" xfId="1" applyFont="1" applyFill="1" applyBorder="1" applyAlignment="1">
      <alignment vertical="center"/>
    </xf>
    <xf numFmtId="0" fontId="12" fillId="0" borderId="7" xfId="0" applyFont="1" applyBorder="1" applyAlignment="1">
      <alignment vertical="center"/>
    </xf>
    <xf numFmtId="38" fontId="2" fillId="4" borderId="49" xfId="1" applyFont="1" applyFill="1" applyBorder="1" applyAlignment="1">
      <alignment vertical="center"/>
    </xf>
    <xf numFmtId="38" fontId="2" fillId="2" borderId="6" xfId="1" applyFont="1" applyFill="1" applyBorder="1" applyAlignment="1">
      <alignment vertical="center"/>
    </xf>
    <xf numFmtId="38" fontId="2" fillId="4" borderId="47" xfId="1" applyFont="1" applyFill="1" applyBorder="1" applyAlignment="1">
      <alignment vertical="center"/>
    </xf>
    <xf numFmtId="0" fontId="0" fillId="0" borderId="29" xfId="0" applyBorder="1">
      <alignment vertical="center"/>
    </xf>
    <xf numFmtId="38" fontId="0" fillId="4" borderId="29" xfId="1" applyFont="1" applyFill="1" applyBorder="1" applyAlignment="1">
      <alignment vertical="center"/>
    </xf>
    <xf numFmtId="0" fontId="5" fillId="0" borderId="50" xfId="0" applyFont="1" applyFill="1" applyBorder="1" applyAlignment="1">
      <alignment horizontal="left" vertical="center"/>
    </xf>
    <xf numFmtId="38" fontId="2" fillId="4" borderId="51" xfId="1" applyFont="1" applyFill="1" applyBorder="1" applyAlignment="1">
      <alignment vertical="center"/>
    </xf>
    <xf numFmtId="0" fontId="0" fillId="0" borderId="22" xfId="0" applyBorder="1" applyAlignment="1">
      <alignment vertical="center" wrapText="1"/>
    </xf>
    <xf numFmtId="0" fontId="0" fillId="0" borderId="20" xfId="0" applyBorder="1" applyAlignment="1">
      <alignment vertical="center" wrapText="1"/>
    </xf>
    <xf numFmtId="0" fontId="0" fillId="2" borderId="29" xfId="0" applyFill="1" applyBorder="1" applyAlignment="1">
      <alignment vertical="center" wrapText="1"/>
    </xf>
    <xf numFmtId="0" fontId="0" fillId="2" borderId="3" xfId="0" applyFill="1" applyBorder="1" applyAlignment="1">
      <alignment vertical="center" wrapText="1"/>
    </xf>
    <xf numFmtId="0" fontId="11" fillId="2" borderId="3" xfId="0" applyFont="1" applyFill="1" applyBorder="1" applyAlignment="1">
      <alignment vertical="center" wrapText="1"/>
    </xf>
    <xf numFmtId="0" fontId="11" fillId="2" borderId="29" xfId="0" applyFont="1" applyFill="1" applyBorder="1" applyAlignment="1">
      <alignment vertical="center" wrapText="1"/>
    </xf>
    <xf numFmtId="177" fontId="0" fillId="5" borderId="0" xfId="0" applyNumberFormat="1" applyFill="1" applyBorder="1" applyAlignment="1">
      <alignment vertical="center"/>
    </xf>
    <xf numFmtId="0" fontId="0" fillId="4" borderId="3" xfId="0" applyFill="1" applyBorder="1" applyAlignment="1">
      <alignment vertical="center"/>
    </xf>
    <xf numFmtId="179" fontId="0" fillId="2" borderId="52" xfId="0" applyNumberFormat="1" applyFill="1" applyBorder="1" applyAlignment="1">
      <alignment vertical="center"/>
    </xf>
    <xf numFmtId="177" fontId="0" fillId="4" borderId="29" xfId="0" applyNumberFormat="1" applyFill="1" applyBorder="1" applyAlignment="1">
      <alignment vertical="center"/>
    </xf>
    <xf numFmtId="177" fontId="0" fillId="4" borderId="7" xfId="0" applyNumberFormat="1" applyFill="1" applyBorder="1" applyAlignment="1">
      <alignment vertical="center"/>
    </xf>
    <xf numFmtId="0" fontId="0" fillId="2" borderId="23" xfId="0" applyFill="1" applyBorder="1" applyAlignment="1">
      <alignment vertical="center" wrapText="1"/>
    </xf>
    <xf numFmtId="0" fontId="0" fillId="2" borderId="25" xfId="0" applyFill="1" applyBorder="1" applyAlignment="1">
      <alignment vertical="center" wrapText="1"/>
    </xf>
    <xf numFmtId="0" fontId="0" fillId="2" borderId="24" xfId="0" applyFill="1" applyBorder="1" applyAlignment="1">
      <alignment vertical="center" wrapText="1"/>
    </xf>
    <xf numFmtId="0" fontId="0" fillId="3" borderId="25" xfId="0" applyFill="1" applyBorder="1" applyAlignment="1">
      <alignment vertical="center"/>
    </xf>
    <xf numFmtId="0" fontId="0" fillId="5" borderId="0" xfId="0" applyFill="1">
      <alignment vertical="center"/>
    </xf>
    <xf numFmtId="0" fontId="26" fillId="0" borderId="0" xfId="0" applyFont="1">
      <alignment vertical="center"/>
    </xf>
    <xf numFmtId="0" fontId="9" fillId="0" borderId="9" xfId="0" applyFont="1" applyBorder="1" applyAlignment="1">
      <alignment vertical="center"/>
    </xf>
    <xf numFmtId="0" fontId="0" fillId="0" borderId="9" xfId="0" applyFill="1" applyBorder="1">
      <alignment vertical="center"/>
    </xf>
    <xf numFmtId="0" fontId="0" fillId="0" borderId="2" xfId="0" applyBorder="1">
      <alignment vertical="center"/>
    </xf>
    <xf numFmtId="0" fontId="0" fillId="5" borderId="0" xfId="0" applyFill="1" applyBorder="1" applyAlignment="1">
      <alignment vertical="center" shrinkToFit="1"/>
    </xf>
    <xf numFmtId="0" fontId="0" fillId="5" borderId="0" xfId="0" applyFill="1" applyBorder="1">
      <alignment vertical="center"/>
    </xf>
    <xf numFmtId="0" fontId="6" fillId="0" borderId="1" xfId="0" applyFont="1" applyBorder="1" applyAlignment="1">
      <alignment vertical="top" wrapText="1"/>
    </xf>
    <xf numFmtId="0" fontId="6" fillId="0" borderId="9" xfId="0" applyFont="1" applyBorder="1" applyAlignment="1">
      <alignment vertical="top" wrapText="1"/>
    </xf>
    <xf numFmtId="0" fontId="6" fillId="0" borderId="2" xfId="0" applyFont="1" applyBorder="1" applyAlignment="1">
      <alignment vertical="top"/>
    </xf>
    <xf numFmtId="0" fontId="0" fillId="0" borderId="1" xfId="0" applyFont="1" applyBorder="1" applyAlignment="1">
      <alignment vertical="top" wrapText="1"/>
    </xf>
    <xf numFmtId="0" fontId="0" fillId="0" borderId="9" xfId="0" applyFont="1" applyBorder="1" applyAlignment="1">
      <alignment vertical="top" wrapText="1"/>
    </xf>
    <xf numFmtId="0" fontId="0" fillId="0" borderId="2" xfId="0" applyFont="1" applyBorder="1" applyAlignment="1">
      <alignment vertical="top"/>
    </xf>
    <xf numFmtId="0" fontId="5" fillId="0" borderId="1" xfId="0" applyFont="1" applyBorder="1" applyAlignment="1">
      <alignment vertical="top" wrapText="1"/>
    </xf>
    <xf numFmtId="0" fontId="5" fillId="0" borderId="9" xfId="0" applyFont="1" applyBorder="1" applyAlignment="1">
      <alignment vertical="top" wrapText="1"/>
    </xf>
    <xf numFmtId="0" fontId="5" fillId="0" borderId="2" xfId="0" applyFont="1" applyBorder="1" applyAlignment="1">
      <alignment vertical="top"/>
    </xf>
  </cellXfs>
  <cellStyles count="3">
    <cellStyle name="桁区切り" xfId="1" builtinId="6"/>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H89"/>
  <sheetViews>
    <sheetView tabSelected="1" view="pageBreakPreview" topLeftCell="A13" zoomScale="85" zoomScaleNormal="10" zoomScaleSheetLayoutView="85" workbookViewId="0">
      <selection activeCell="S26" sqref="S26"/>
    </sheetView>
  </sheetViews>
  <sheetFormatPr defaultColWidth="2.375" defaultRowHeight="13.5" outlineLevelRow="1" outlineLevelCol="1" x14ac:dyDescent="0.15"/>
  <cols>
    <col min="2" max="3" width="5.5" customWidth="1"/>
    <col min="4" max="4" width="10.375" customWidth="1"/>
    <col min="5" max="5" width="12.125" customWidth="1"/>
    <col min="6" max="7" width="5" customWidth="1"/>
    <col min="8" max="8" width="5.625" customWidth="1"/>
    <col min="9" max="9" width="7.25" customWidth="1"/>
    <col min="10" max="10" width="6.75" customWidth="1"/>
    <col min="11" max="11" width="5.125" customWidth="1"/>
    <col min="12" max="12" width="6.25" customWidth="1"/>
    <col min="13" max="13" width="5.125" customWidth="1"/>
    <col min="14" max="14" width="5.75" customWidth="1"/>
    <col min="15" max="15" width="6.25" customWidth="1" outlineLevel="1"/>
    <col min="16" max="16" width="5.5" customWidth="1" outlineLevel="1"/>
    <col min="17" max="18" width="11.75" customWidth="1" outlineLevel="1"/>
    <col min="19" max="19" width="17.625" customWidth="1" outlineLevel="1"/>
    <col min="20" max="20" width="11.75" customWidth="1" outlineLevel="1"/>
    <col min="21" max="21" width="13.375" customWidth="1" outlineLevel="1"/>
    <col min="22" max="23" width="14.875" customWidth="1" outlineLevel="1"/>
    <col min="24" max="24" width="10.75" customWidth="1" outlineLevel="1"/>
    <col min="25" max="25" width="12.125" customWidth="1" outlineLevel="1"/>
    <col min="26" max="26" width="14.875" customWidth="1" outlineLevel="1"/>
    <col min="27" max="31" width="11.75" customWidth="1" outlineLevel="1"/>
    <col min="32" max="32" width="11.75" customWidth="1"/>
    <col min="33" max="33" width="14.375" customWidth="1"/>
    <col min="34" max="34" width="11.75" customWidth="1"/>
    <col min="35" max="35" width="26.375" customWidth="1"/>
    <col min="36" max="36" width="14.375" customWidth="1"/>
    <col min="37" max="39" width="11.75" customWidth="1"/>
    <col min="40" max="41" width="11.75" hidden="1" customWidth="1" outlineLevel="1"/>
    <col min="42" max="42" width="15.25" hidden="1" customWidth="1" outlineLevel="1"/>
    <col min="43" max="59" width="11.75" hidden="1" customWidth="1" outlineLevel="1"/>
    <col min="60" max="60" width="11.75" customWidth="1" collapsed="1"/>
    <col min="61" max="69" width="11.75" customWidth="1"/>
  </cols>
  <sheetData>
    <row r="1" spans="1:44" x14ac:dyDescent="0.15">
      <c r="A1" t="s">
        <v>116</v>
      </c>
      <c r="K1" s="1"/>
      <c r="P1" s="1"/>
      <c r="AO1" s="2"/>
      <c r="AP1" s="2"/>
      <c r="AQ1" s="2"/>
      <c r="AR1" s="2"/>
    </row>
    <row r="2" spans="1:44" ht="24.75" customHeight="1" x14ac:dyDescent="0.2">
      <c r="A2" s="176" t="s">
        <v>117</v>
      </c>
      <c r="B2" s="3"/>
      <c r="C2" s="3"/>
      <c r="D2" s="3"/>
      <c r="E2" s="3"/>
      <c r="F2" s="3"/>
      <c r="G2" s="3"/>
      <c r="Q2" s="4" t="s">
        <v>0</v>
      </c>
      <c r="R2" s="5"/>
      <c r="S2" s="6" t="s">
        <v>1</v>
      </c>
      <c r="T2" s="7">
        <v>12.2</v>
      </c>
      <c r="V2" s="1"/>
      <c r="W2" s="1"/>
      <c r="X2" s="1"/>
      <c r="Y2" s="1"/>
      <c r="Z2" s="1"/>
      <c r="AA2" s="8"/>
      <c r="AB2" s="9" t="s">
        <v>2</v>
      </c>
      <c r="AC2" s="10" t="s">
        <v>3</v>
      </c>
      <c r="AD2" s="10" t="s">
        <v>4</v>
      </c>
      <c r="AN2" s="2"/>
      <c r="AO2" s="2"/>
      <c r="AP2" s="2"/>
      <c r="AQ2" s="2"/>
    </row>
    <row r="3" spans="1:44" ht="12.75" customHeight="1" x14ac:dyDescent="0.15">
      <c r="A3" s="3"/>
      <c r="B3" s="3"/>
      <c r="C3" s="3"/>
      <c r="D3" s="3"/>
      <c r="E3" s="3"/>
      <c r="F3" s="3"/>
      <c r="G3" s="3"/>
      <c r="H3" s="1"/>
      <c r="I3" s="1"/>
      <c r="J3" s="1"/>
      <c r="Q3" s="11" t="s">
        <v>5</v>
      </c>
      <c r="R3" s="12"/>
      <c r="S3" s="6" t="s">
        <v>6</v>
      </c>
      <c r="T3" s="7">
        <v>13</v>
      </c>
      <c r="V3" s="1"/>
      <c r="W3" s="1"/>
      <c r="X3" s="1"/>
      <c r="Y3" s="1" t="s">
        <v>7</v>
      </c>
      <c r="Z3" s="1"/>
      <c r="AA3" s="8" t="s">
        <v>8</v>
      </c>
      <c r="AB3" s="10" t="s">
        <v>9</v>
      </c>
      <c r="AC3" s="13">
        <v>1.33</v>
      </c>
      <c r="AD3" s="14"/>
    </row>
    <row r="4" spans="1:44" ht="12.75" customHeight="1" x14ac:dyDescent="0.15">
      <c r="A4" s="3"/>
      <c r="B4" s="3"/>
      <c r="C4" s="3"/>
      <c r="D4" s="3"/>
      <c r="E4" s="3"/>
      <c r="F4" s="3"/>
      <c r="G4" s="3"/>
      <c r="H4" s="1"/>
      <c r="I4" s="1"/>
      <c r="J4" s="1"/>
      <c r="Q4" s="15" t="s">
        <v>10</v>
      </c>
      <c r="R4" s="16"/>
      <c r="S4" s="6" t="s">
        <v>11</v>
      </c>
      <c r="T4" s="7">
        <v>24.5</v>
      </c>
      <c r="V4" s="1"/>
      <c r="W4" s="1"/>
      <c r="X4" s="1"/>
      <c r="Y4" s="1"/>
      <c r="Z4" s="1"/>
      <c r="AA4" s="8" t="s">
        <v>12</v>
      </c>
      <c r="AB4" s="10" t="s">
        <v>13</v>
      </c>
      <c r="AC4" s="13">
        <v>1.22</v>
      </c>
      <c r="AD4" s="14"/>
    </row>
    <row r="5" spans="1:44" ht="12.75" customHeight="1" x14ac:dyDescent="0.15">
      <c r="A5" s="3"/>
      <c r="B5" s="3"/>
      <c r="C5" s="3"/>
      <c r="D5" s="3"/>
      <c r="E5" s="17"/>
      <c r="F5" s="18"/>
      <c r="G5" s="18"/>
      <c r="H5" s="19"/>
      <c r="I5" s="20"/>
      <c r="J5" s="21"/>
      <c r="Q5" s="22"/>
      <c r="S5" s="6" t="s">
        <v>14</v>
      </c>
      <c r="T5" s="7">
        <v>25.9</v>
      </c>
      <c r="V5" s="1"/>
      <c r="W5" s="1"/>
      <c r="X5" s="1"/>
      <c r="Y5" s="1"/>
      <c r="Z5" s="1"/>
      <c r="AA5" s="8" t="s">
        <v>15</v>
      </c>
      <c r="AB5" s="10" t="s">
        <v>16</v>
      </c>
      <c r="AC5" s="13">
        <v>1.1100000000000001</v>
      </c>
      <c r="AD5" s="14" t="s">
        <v>17</v>
      </c>
    </row>
    <row r="6" spans="1:44" ht="12.75" customHeight="1" x14ac:dyDescent="0.15">
      <c r="E6" s="23"/>
      <c r="F6" s="18"/>
      <c r="G6" s="18"/>
      <c r="H6" s="19"/>
      <c r="I6" s="20"/>
      <c r="J6" s="21"/>
      <c r="K6" s="1"/>
      <c r="S6" s="6" t="s">
        <v>18</v>
      </c>
      <c r="T6" s="7">
        <v>40.799999999999997</v>
      </c>
    </row>
    <row r="7" spans="1:44" x14ac:dyDescent="0.15">
      <c r="B7" s="6" t="s">
        <v>19</v>
      </c>
      <c r="C7" s="6"/>
      <c r="D7" s="6"/>
      <c r="E7" s="10"/>
      <c r="H7" s="1"/>
      <c r="I7" s="1"/>
      <c r="J7" s="1"/>
      <c r="K7" s="1"/>
      <c r="S7" s="6" t="s">
        <v>20</v>
      </c>
      <c r="T7" s="7">
        <v>43.2</v>
      </c>
    </row>
    <row r="8" spans="1:44" ht="34.5" customHeight="1" x14ac:dyDescent="0.15">
      <c r="F8" s="229" t="s">
        <v>118</v>
      </c>
      <c r="G8" s="230"/>
      <c r="H8" s="231"/>
      <c r="I8" s="218" t="s">
        <v>21</v>
      </c>
      <c r="J8" s="219"/>
      <c r="K8" s="219"/>
      <c r="L8" s="220"/>
      <c r="S8" s="6" t="s">
        <v>22</v>
      </c>
      <c r="T8" s="7">
        <v>57.1</v>
      </c>
    </row>
    <row r="9" spans="1:44" ht="27" customHeight="1" thickBot="1" x14ac:dyDescent="0.2">
      <c r="B9" s="24" t="s">
        <v>23</v>
      </c>
      <c r="C9" s="25"/>
      <c r="D9" s="25"/>
      <c r="E9" s="26"/>
      <c r="F9" s="9" t="s">
        <v>24</v>
      </c>
      <c r="G9" s="9"/>
      <c r="H9" s="27"/>
      <c r="I9" s="28"/>
      <c r="J9" s="27" t="s">
        <v>25</v>
      </c>
      <c r="K9" s="29">
        <f>I9+2</f>
        <v>2</v>
      </c>
      <c r="L9" s="27" t="s">
        <v>25</v>
      </c>
      <c r="S9" s="30" t="s">
        <v>26</v>
      </c>
      <c r="T9" s="31">
        <v>60.5</v>
      </c>
    </row>
    <row r="10" spans="1:44" ht="22.5" customHeight="1" thickTop="1" x14ac:dyDescent="0.15">
      <c r="B10" s="32" t="s">
        <v>27</v>
      </c>
      <c r="C10" s="33"/>
      <c r="D10" s="33"/>
      <c r="E10" s="34"/>
      <c r="F10" s="35" t="s">
        <v>28</v>
      </c>
      <c r="G10" s="177"/>
      <c r="H10" s="36"/>
      <c r="I10" s="208">
        <f>K9</f>
        <v>2</v>
      </c>
      <c r="J10" s="37" t="s">
        <v>25</v>
      </c>
      <c r="K10" s="38" t="s">
        <v>141</v>
      </c>
      <c r="L10" s="38"/>
      <c r="S10" s="174" t="s">
        <v>29</v>
      </c>
      <c r="T10" s="39">
        <v>81.599999999999994</v>
      </c>
    </row>
    <row r="11" spans="1:44" ht="26.25" customHeight="1" thickBot="1" x14ac:dyDescent="0.2">
      <c r="B11" s="6" t="s">
        <v>30</v>
      </c>
      <c r="C11" s="6"/>
      <c r="D11" s="6"/>
      <c r="E11" s="34" t="s">
        <v>31</v>
      </c>
      <c r="F11" s="223" t="s">
        <v>114</v>
      </c>
      <c r="G11" s="224"/>
      <c r="H11" s="225"/>
      <c r="I11" s="40"/>
      <c r="J11" s="41" t="s">
        <v>32</v>
      </c>
      <c r="K11" s="40"/>
      <c r="L11" s="42" t="s">
        <v>33</v>
      </c>
      <c r="S11" s="175" t="s">
        <v>34</v>
      </c>
      <c r="T11" s="43">
        <f>81.6*1.06</f>
        <v>86.495999999999995</v>
      </c>
    </row>
    <row r="12" spans="1:44" ht="29.25" customHeight="1" thickTop="1" x14ac:dyDescent="0.15">
      <c r="B12" s="44" t="s">
        <v>35</v>
      </c>
      <c r="C12" s="45"/>
      <c r="D12" s="45"/>
      <c r="E12" s="34"/>
      <c r="F12" s="226" t="s">
        <v>115</v>
      </c>
      <c r="G12" s="227"/>
      <c r="H12" s="228"/>
      <c r="I12" s="46">
        <f>F41</f>
        <v>8</v>
      </c>
      <c r="J12" s="47"/>
      <c r="K12" s="42"/>
      <c r="L12" s="42"/>
      <c r="M12" s="48"/>
      <c r="N12" s="42"/>
      <c r="O12" s="23"/>
    </row>
    <row r="13" spans="1:44" ht="13.5" customHeight="1" x14ac:dyDescent="0.15">
      <c r="B13" s="24" t="s">
        <v>23</v>
      </c>
      <c r="C13" s="25"/>
      <c r="D13" s="25"/>
      <c r="E13" s="26"/>
      <c r="F13" s="49"/>
      <c r="G13" s="49"/>
      <c r="H13" s="50"/>
      <c r="I13" s="50"/>
      <c r="J13" s="50"/>
      <c r="K13" s="1"/>
      <c r="L13" s="1"/>
      <c r="M13" s="51"/>
      <c r="N13" s="51"/>
      <c r="O13" s="23"/>
    </row>
    <row r="14" spans="1:44" ht="13.5" customHeight="1" x14ac:dyDescent="0.15">
      <c r="B14" s="52" t="s">
        <v>36</v>
      </c>
      <c r="C14" s="53"/>
      <c r="D14" s="53"/>
      <c r="E14" s="34"/>
      <c r="F14" s="49"/>
      <c r="G14" s="49"/>
      <c r="H14" s="49"/>
      <c r="I14" s="49"/>
      <c r="J14" s="49"/>
      <c r="K14" s="1"/>
      <c r="L14" s="1"/>
      <c r="M14" s="51"/>
      <c r="N14" s="51"/>
    </row>
    <row r="15" spans="1:44" ht="13.5" customHeight="1" x14ac:dyDescent="0.15">
      <c r="B15" s="44" t="s">
        <v>37</v>
      </c>
      <c r="C15" s="45"/>
      <c r="D15" s="45"/>
      <c r="E15" s="34"/>
      <c r="F15" s="54"/>
      <c r="G15" s="55"/>
      <c r="H15" s="55"/>
      <c r="I15" s="55"/>
      <c r="J15" s="55"/>
      <c r="K15" s="55"/>
      <c r="L15" s="55"/>
      <c r="M15" s="55"/>
      <c r="N15" s="55"/>
    </row>
    <row r="16" spans="1:44" x14ac:dyDescent="0.15">
      <c r="F16" s="56"/>
      <c r="G16" s="56"/>
      <c r="H16" s="57"/>
      <c r="I16" s="56"/>
      <c r="J16" s="57"/>
      <c r="K16" s="57"/>
      <c r="L16" s="57"/>
      <c r="M16" s="57"/>
      <c r="N16" s="57"/>
    </row>
    <row r="17" spans="1:60" s="1" customFormat="1" x14ac:dyDescent="0.15">
      <c r="F17" s="58"/>
      <c r="G17" s="58"/>
      <c r="H17" s="59"/>
      <c r="I17" s="56"/>
      <c r="J17" s="60"/>
      <c r="L17" s="61"/>
      <c r="M17" s="61"/>
      <c r="N17" s="61"/>
    </row>
    <row r="18" spans="1:60" ht="18.75" customHeight="1" x14ac:dyDescent="0.15">
      <c r="A18" s="178" t="s">
        <v>38</v>
      </c>
      <c r="B18" s="178"/>
      <c r="C18" s="178"/>
      <c r="F18" s="62"/>
      <c r="G18" s="62"/>
      <c r="H18" s="62"/>
      <c r="I18" s="63"/>
      <c r="J18" s="63"/>
      <c r="K18" s="63"/>
      <c r="L18" s="63"/>
      <c r="M18" s="42"/>
      <c r="N18" s="42"/>
    </row>
    <row r="19" spans="1:60" ht="27.75" customHeight="1" thickBot="1" x14ac:dyDescent="0.2">
      <c r="A19" s="178"/>
      <c r="B19" s="179" t="s">
        <v>39</v>
      </c>
      <c r="C19" s="179"/>
      <c r="D19" s="1"/>
      <c r="E19" s="1"/>
      <c r="F19" s="1"/>
      <c r="G19" s="1"/>
      <c r="H19" s="1"/>
      <c r="I19" s="19"/>
      <c r="J19" s="19"/>
      <c r="K19" s="19"/>
      <c r="L19" s="19"/>
      <c r="M19" s="19"/>
      <c r="N19" s="19"/>
      <c r="O19" s="1"/>
      <c r="P19" s="1"/>
      <c r="Q19" s="1"/>
      <c r="R19" s="1"/>
      <c r="S19" s="1"/>
      <c r="T19" s="1"/>
      <c r="U19" s="1"/>
      <c r="V19" s="1"/>
      <c r="W19" s="1"/>
      <c r="X19" s="1"/>
      <c r="Y19" s="1"/>
      <c r="Z19" s="1"/>
      <c r="AA19" s="1" t="s">
        <v>40</v>
      </c>
      <c r="AB19" s="1"/>
      <c r="AC19" s="1" t="s">
        <v>41</v>
      </c>
      <c r="AD19" s="1"/>
      <c r="AE19" s="1"/>
      <c r="AF19" s="1" t="s">
        <v>121</v>
      </c>
      <c r="AG19" s="1"/>
      <c r="AH19" s="1" t="s">
        <v>120</v>
      </c>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row>
    <row r="20" spans="1:60" ht="61.5" customHeight="1" thickBot="1" x14ac:dyDescent="0.2">
      <c r="B20" s="201" t="s">
        <v>42</v>
      </c>
      <c r="C20" s="202" t="s">
        <v>138</v>
      </c>
      <c r="D20" s="64" t="s">
        <v>43</v>
      </c>
      <c r="E20" s="65" t="s">
        <v>44</v>
      </c>
      <c r="F20" s="66" t="s">
        <v>119</v>
      </c>
      <c r="G20" s="66" t="s">
        <v>45</v>
      </c>
      <c r="H20" s="67" t="s">
        <v>46</v>
      </c>
      <c r="I20" s="67" t="s">
        <v>47</v>
      </c>
      <c r="J20" s="68" t="s">
        <v>48</v>
      </c>
      <c r="K20" s="68" t="s">
        <v>49</v>
      </c>
      <c r="L20" s="68" t="s">
        <v>50</v>
      </c>
      <c r="M20" s="69" t="s">
        <v>51</v>
      </c>
      <c r="N20" s="69" t="s">
        <v>52</v>
      </c>
      <c r="O20" s="69" t="s">
        <v>53</v>
      </c>
      <c r="P20" s="69" t="s">
        <v>54</v>
      </c>
      <c r="Q20" s="70" t="s">
        <v>55</v>
      </c>
      <c r="R20" s="71" t="s">
        <v>56</v>
      </c>
      <c r="S20" s="72" t="s">
        <v>57</v>
      </c>
      <c r="T20" s="73" t="s">
        <v>58</v>
      </c>
      <c r="U20" s="74" t="s">
        <v>59</v>
      </c>
      <c r="V20" s="75" t="s">
        <v>134</v>
      </c>
      <c r="W20" s="76" t="s">
        <v>60</v>
      </c>
      <c r="X20" s="189" t="s">
        <v>137</v>
      </c>
      <c r="Y20" s="190" t="s">
        <v>135</v>
      </c>
      <c r="Z20" s="76" t="s">
        <v>136</v>
      </c>
      <c r="AA20" s="77" t="s">
        <v>61</v>
      </c>
      <c r="AB20" s="78" t="s">
        <v>62</v>
      </c>
      <c r="AC20" s="79" t="s">
        <v>63</v>
      </c>
      <c r="AD20" s="79" t="s">
        <v>64</v>
      </c>
      <c r="AE20" s="80" t="s">
        <v>65</v>
      </c>
      <c r="AF20" s="80" t="s">
        <v>66</v>
      </c>
      <c r="AG20" s="80" t="s">
        <v>67</v>
      </c>
      <c r="AH20" s="80" t="s">
        <v>68</v>
      </c>
      <c r="AI20" s="81" t="s">
        <v>69</v>
      </c>
      <c r="AJ20" s="82" t="s">
        <v>70</v>
      </c>
      <c r="AK20" s="83" t="s">
        <v>71</v>
      </c>
      <c r="AL20" s="79" t="s">
        <v>72</v>
      </c>
      <c r="AM20" s="79" t="s">
        <v>73</v>
      </c>
      <c r="AN20" s="84" t="s">
        <v>74</v>
      </c>
      <c r="AO20" s="85" t="s">
        <v>75</v>
      </c>
      <c r="AP20" s="85" t="s">
        <v>76</v>
      </c>
      <c r="AQ20" s="85" t="s">
        <v>77</v>
      </c>
      <c r="AR20" s="86" t="s">
        <v>78</v>
      </c>
      <c r="AS20" s="84" t="s">
        <v>74</v>
      </c>
      <c r="AT20" s="87" t="s">
        <v>75</v>
      </c>
      <c r="AU20" s="87" t="s">
        <v>76</v>
      </c>
      <c r="AV20" s="87" t="s">
        <v>77</v>
      </c>
      <c r="AW20" s="88" t="s">
        <v>78</v>
      </c>
      <c r="AX20" s="89" t="s">
        <v>74</v>
      </c>
      <c r="AY20" s="90" t="s">
        <v>75</v>
      </c>
      <c r="AZ20" s="90" t="s">
        <v>76</v>
      </c>
      <c r="BA20" s="90" t="s">
        <v>77</v>
      </c>
      <c r="BB20" s="88" t="s">
        <v>78</v>
      </c>
      <c r="BC20" s="89" t="s">
        <v>74</v>
      </c>
      <c r="BD20" s="90" t="s">
        <v>75</v>
      </c>
      <c r="BE20" s="90" t="s">
        <v>76</v>
      </c>
      <c r="BF20" s="90" t="s">
        <v>77</v>
      </c>
      <c r="BG20" s="88" t="s">
        <v>78</v>
      </c>
    </row>
    <row r="21" spans="1:60" ht="14.25" customHeight="1" thickTop="1" x14ac:dyDescent="0.15">
      <c r="B21" s="91">
        <v>1</v>
      </c>
      <c r="C21" s="203"/>
      <c r="D21" s="92"/>
      <c r="E21" s="92"/>
      <c r="F21" s="93" t="s">
        <v>79</v>
      </c>
      <c r="G21" s="93" t="s">
        <v>79</v>
      </c>
      <c r="H21" s="93" t="s">
        <v>80</v>
      </c>
      <c r="I21" s="93" t="s">
        <v>81</v>
      </c>
      <c r="J21" s="94" t="s">
        <v>81</v>
      </c>
      <c r="K21" s="94" t="s">
        <v>81</v>
      </c>
      <c r="L21" s="94" t="s">
        <v>81</v>
      </c>
      <c r="M21" s="94" t="s">
        <v>81</v>
      </c>
      <c r="N21" s="94" t="s">
        <v>81</v>
      </c>
      <c r="O21" s="94"/>
      <c r="P21" s="94" t="s">
        <v>81</v>
      </c>
      <c r="Q21" s="95" t="s">
        <v>82</v>
      </c>
      <c r="R21" s="96" t="s">
        <v>83</v>
      </c>
      <c r="S21" s="97">
        <v>12.2</v>
      </c>
      <c r="T21" s="98">
        <v>800</v>
      </c>
      <c r="U21" s="99">
        <f>ROUNDDOWN(S21*T21*1/2,-2)</f>
        <v>4800</v>
      </c>
      <c r="V21" s="99"/>
      <c r="W21" s="99">
        <f>U21-V21</f>
        <v>4800</v>
      </c>
      <c r="X21" s="185" t="s">
        <v>79</v>
      </c>
      <c r="Y21" s="191"/>
      <c r="Z21" s="99">
        <f>W21-Y21</f>
        <v>4800</v>
      </c>
      <c r="AA21" s="100">
        <v>10</v>
      </c>
      <c r="AB21" s="182">
        <v>10</v>
      </c>
      <c r="AC21" s="98">
        <v>1000</v>
      </c>
      <c r="AD21" s="98">
        <v>800</v>
      </c>
      <c r="AE21" s="102" t="s">
        <v>142</v>
      </c>
      <c r="AF21" s="102"/>
      <c r="AG21" s="102"/>
      <c r="AH21" s="103"/>
      <c r="AI21" s="104" t="s">
        <v>84</v>
      </c>
      <c r="AJ21" s="96" t="s">
        <v>85</v>
      </c>
      <c r="AK21" s="92" t="s">
        <v>86</v>
      </c>
      <c r="AL21" s="92"/>
      <c r="AM21" s="182">
        <v>10</v>
      </c>
      <c r="AN21" s="105">
        <v>2000</v>
      </c>
      <c r="AO21" s="106" t="e">
        <f>SUM(AP21:AQ21)</f>
        <v>#REF!</v>
      </c>
      <c r="AP21" s="106" t="e">
        <f>ROUNDDOWN(AM21*AN21*#REF!*1/2,0)</f>
        <v>#REF!</v>
      </c>
      <c r="AQ21" s="106" t="e">
        <f>ROUNDDOWN(AM21*AN21*#REF!*1/2,0)</f>
        <v>#REF!</v>
      </c>
      <c r="AR21" s="107">
        <v>25.1</v>
      </c>
      <c r="AS21" s="105"/>
      <c r="AT21" s="106" t="e">
        <f>SUM(AU21:AV21)</f>
        <v>#REF!</v>
      </c>
      <c r="AU21" s="106" t="e">
        <f>ROUNDDOWN(AR21*AS21*#REF!*1/2,0)</f>
        <v>#REF!</v>
      </c>
      <c r="AV21" s="106" t="e">
        <f>ROUNDDOWN(AR21*AS21*#REF!*1/2,0)</f>
        <v>#REF!</v>
      </c>
      <c r="AW21" s="107">
        <v>17.600000000000001</v>
      </c>
      <c r="AX21" s="105">
        <v>0</v>
      </c>
      <c r="AY21" s="106" t="e">
        <f>SUM(AZ21:BA21)</f>
        <v>#REF!</v>
      </c>
      <c r="AZ21" s="106" t="e">
        <f>ROUNDDOWN(AW21*AX21*#REF!*1/2,0)</f>
        <v>#REF!</v>
      </c>
      <c r="BA21" s="106" t="e">
        <f>ROUNDDOWN(AW21*AX21*#REF!*1/2,0)</f>
        <v>#REF!</v>
      </c>
      <c r="BB21" s="107">
        <v>17.600000000000001</v>
      </c>
      <c r="BC21" s="105"/>
      <c r="BD21" s="106" t="e">
        <f>SUM(BE21:BF21)</f>
        <v>#REF!</v>
      </c>
      <c r="BE21" s="106" t="e">
        <f>ROUNDDOWN(BB21*BC21*#REF!*1/2,0)</f>
        <v>#REF!</v>
      </c>
      <c r="BF21" s="106" t="e">
        <f>ROUNDDOWN(BB21*BC21*#REF!*1/2,0)</f>
        <v>#REF!</v>
      </c>
      <c r="BG21" s="107">
        <v>17.600000000000001</v>
      </c>
    </row>
    <row r="22" spans="1:60" ht="13.5" customHeight="1" x14ac:dyDescent="0.15">
      <c r="B22" s="108">
        <v>2</v>
      </c>
      <c r="C22" s="204"/>
      <c r="D22" s="4"/>
      <c r="E22" s="4"/>
      <c r="F22" s="11" t="s">
        <v>81</v>
      </c>
      <c r="G22" s="11" t="s">
        <v>81</v>
      </c>
      <c r="H22" s="11" t="s">
        <v>80</v>
      </c>
      <c r="I22" s="11" t="s">
        <v>81</v>
      </c>
      <c r="J22" s="109" t="s">
        <v>81</v>
      </c>
      <c r="K22" s="109" t="s">
        <v>81</v>
      </c>
      <c r="L22" s="109" t="s">
        <v>81</v>
      </c>
      <c r="M22" s="109" t="s">
        <v>81</v>
      </c>
      <c r="N22" s="109" t="s">
        <v>81</v>
      </c>
      <c r="O22" s="109"/>
      <c r="P22" s="109" t="s">
        <v>81</v>
      </c>
      <c r="Q22" s="95" t="s">
        <v>87</v>
      </c>
      <c r="R22" s="109" t="s">
        <v>83</v>
      </c>
      <c r="S22" s="97">
        <v>24.5</v>
      </c>
      <c r="T22" s="98">
        <v>2000</v>
      </c>
      <c r="U22" s="99">
        <f>ROUNDDOWN(S22*T22*1/2,-2)</f>
        <v>24500</v>
      </c>
      <c r="V22" s="111"/>
      <c r="W22" s="99">
        <f t="shared" ref="W22:W40" si="0">U22-V22</f>
        <v>24500</v>
      </c>
      <c r="X22" s="186" t="s">
        <v>81</v>
      </c>
      <c r="Y22" s="192"/>
      <c r="Z22" s="99">
        <f t="shared" ref="Z22:Z40" si="1">W22-Y22</f>
        <v>24500</v>
      </c>
      <c r="AA22" s="112">
        <v>20</v>
      </c>
      <c r="AB22" s="110">
        <v>20</v>
      </c>
      <c r="AC22" s="98">
        <v>3000</v>
      </c>
      <c r="AD22" s="98">
        <v>2550</v>
      </c>
      <c r="AE22" s="113" t="s">
        <v>142</v>
      </c>
      <c r="AF22" s="113"/>
      <c r="AG22" s="113"/>
      <c r="AH22" s="113"/>
      <c r="AI22" s="114" t="s">
        <v>84</v>
      </c>
      <c r="AJ22" s="96" t="s">
        <v>85</v>
      </c>
      <c r="AK22" s="4" t="s">
        <v>86</v>
      </c>
      <c r="AL22" s="4"/>
      <c r="AM22" s="110">
        <v>20</v>
      </c>
      <c r="AN22" s="105">
        <v>4600</v>
      </c>
      <c r="AO22" s="106" t="e">
        <f>SUM(AP22:AQ22)</f>
        <v>#REF!</v>
      </c>
      <c r="AP22" s="106" t="e">
        <f>ROUNDDOWN(AM22*AN22*#REF!*1/2,0)</f>
        <v>#REF!</v>
      </c>
      <c r="AQ22" s="106" t="e">
        <f>ROUNDDOWN(AM22*AN22*#REF!*1/2,0)</f>
        <v>#REF!</v>
      </c>
      <c r="AR22" s="107">
        <v>25.1</v>
      </c>
      <c r="AS22" s="105"/>
      <c r="AT22" s="106" t="e">
        <f>SUM(AU22:AV22)</f>
        <v>#REF!</v>
      </c>
      <c r="AU22" s="106" t="e">
        <f>ROUNDDOWN(AR22*AS22*#REF!*1/2,0)</f>
        <v>#REF!</v>
      </c>
      <c r="AV22" s="106" t="e">
        <f>ROUNDDOWN(AR22*AS22*#REF!*1/2,0)</f>
        <v>#REF!</v>
      </c>
      <c r="AW22" s="107"/>
      <c r="AX22" s="105">
        <v>0</v>
      </c>
      <c r="AY22" s="106" t="e">
        <f>SUM(AZ22:BA22)</f>
        <v>#REF!</v>
      </c>
      <c r="AZ22" s="106" t="e">
        <f>ROUNDDOWN(AW22*AX22*#REF!*1/2,0)</f>
        <v>#REF!</v>
      </c>
      <c r="BA22" s="106" t="e">
        <f>ROUNDDOWN(AW22*AX22*#REF!*1/2,0)</f>
        <v>#REF!</v>
      </c>
      <c r="BB22" s="107"/>
      <c r="BC22" s="105"/>
      <c r="BD22" s="106" t="e">
        <f>SUM(BE22:BF22)</f>
        <v>#REF!</v>
      </c>
      <c r="BE22" s="106" t="e">
        <f>ROUNDDOWN(BB22*BC22*#REF!*1/2,0)</f>
        <v>#REF!</v>
      </c>
      <c r="BF22" s="106" t="e">
        <f>ROUNDDOWN(BB22*BC22*#REF!*1/2,0)</f>
        <v>#REF!</v>
      </c>
      <c r="BG22" s="107"/>
    </row>
    <row r="23" spans="1:60" ht="13.5" customHeight="1" x14ac:dyDescent="0.15">
      <c r="B23" s="91">
        <v>3</v>
      </c>
      <c r="C23" s="203"/>
      <c r="D23" s="4"/>
      <c r="E23" s="4"/>
      <c r="F23" s="11" t="s">
        <v>81</v>
      </c>
      <c r="G23" s="11" t="s">
        <v>81</v>
      </c>
      <c r="H23" s="11" t="s">
        <v>80</v>
      </c>
      <c r="I23" s="11" t="s">
        <v>81</v>
      </c>
      <c r="J23" s="109" t="s">
        <v>81</v>
      </c>
      <c r="K23" s="109" t="s">
        <v>81</v>
      </c>
      <c r="L23" s="109" t="s">
        <v>81</v>
      </c>
      <c r="M23" s="109" t="s">
        <v>81</v>
      </c>
      <c r="N23" s="109" t="s">
        <v>81</v>
      </c>
      <c r="O23" s="109"/>
      <c r="P23" s="109" t="s">
        <v>81</v>
      </c>
      <c r="Q23" s="95" t="s">
        <v>88</v>
      </c>
      <c r="R23" s="109" t="s">
        <v>83</v>
      </c>
      <c r="S23" s="97">
        <v>40.799999999999997</v>
      </c>
      <c r="T23" s="98">
        <v>3000</v>
      </c>
      <c r="U23" s="99">
        <f>ROUNDDOWN(S23*T23*1/2,-2)</f>
        <v>61200</v>
      </c>
      <c r="V23" s="111"/>
      <c r="W23" s="99">
        <f t="shared" si="0"/>
        <v>61200</v>
      </c>
      <c r="X23" s="186" t="s">
        <v>80</v>
      </c>
      <c r="Y23" s="192"/>
      <c r="Z23" s="99">
        <f t="shared" si="1"/>
        <v>61200</v>
      </c>
      <c r="AA23" s="112">
        <v>30</v>
      </c>
      <c r="AB23" s="110">
        <v>30</v>
      </c>
      <c r="AC23" s="98">
        <v>4000</v>
      </c>
      <c r="AD23" s="98">
        <v>3400</v>
      </c>
      <c r="AE23" s="113" t="s">
        <v>143</v>
      </c>
      <c r="AF23" s="113"/>
      <c r="AG23" s="113"/>
      <c r="AH23" s="113"/>
      <c r="AI23" s="114" t="s">
        <v>89</v>
      </c>
      <c r="AJ23" s="96" t="s">
        <v>85</v>
      </c>
      <c r="AK23" s="4" t="s">
        <v>90</v>
      </c>
      <c r="AL23" s="4">
        <v>1</v>
      </c>
      <c r="AM23" s="110">
        <v>30</v>
      </c>
      <c r="AN23" s="105">
        <v>4000</v>
      </c>
      <c r="AO23" s="106" t="e">
        <f t="shared" ref="AO23:AO40" si="2">SUM(AP23:AQ23)</f>
        <v>#REF!</v>
      </c>
      <c r="AP23" s="106" t="e">
        <f>ROUNDDOWN(AM23*AN23*#REF!*1/2,0)</f>
        <v>#REF!</v>
      </c>
      <c r="AQ23" s="106" t="e">
        <f>ROUNDDOWN(AM23*AN23*#REF!*1/2,0)</f>
        <v>#REF!</v>
      </c>
      <c r="AR23" s="107">
        <v>25.1</v>
      </c>
      <c r="AS23" s="105"/>
      <c r="AT23" s="106" t="e">
        <f t="shared" ref="AT23:AT40" si="3">SUM(AU23:AV23)</f>
        <v>#REF!</v>
      </c>
      <c r="AU23" s="106" t="e">
        <f>ROUNDDOWN(AR23*AS23*#REF!*1/2,0)</f>
        <v>#REF!</v>
      </c>
      <c r="AV23" s="106" t="e">
        <f>ROUNDDOWN(AR23*AS23*#REF!*1/2,0)</f>
        <v>#REF!</v>
      </c>
      <c r="AW23" s="107"/>
      <c r="AX23" s="105">
        <v>0</v>
      </c>
      <c r="AY23" s="106" t="e">
        <f>SUM(AZ23:BA23)</f>
        <v>#REF!</v>
      </c>
      <c r="AZ23" s="106" t="e">
        <f>ROUNDDOWN(AW23*AX23*#REF!*1/2,0)</f>
        <v>#REF!</v>
      </c>
      <c r="BA23" s="106" t="e">
        <f>ROUNDDOWN(AW23*AX23*#REF!*1/2,0)</f>
        <v>#REF!</v>
      </c>
      <c r="BB23" s="107"/>
      <c r="BC23" s="105"/>
      <c r="BD23" s="106" t="e">
        <f t="shared" ref="BD23:BD40" si="4">SUM(BE23:BF23)</f>
        <v>#REF!</v>
      </c>
      <c r="BE23" s="106" t="e">
        <f>ROUNDDOWN(BB23*BC23*#REF!*1/2,0)</f>
        <v>#REF!</v>
      </c>
      <c r="BF23" s="106" t="e">
        <f>ROUNDDOWN(BB23*BC23*#REF!*1/2,0)</f>
        <v>#REF!</v>
      </c>
      <c r="BG23" s="107"/>
    </row>
    <row r="24" spans="1:60" ht="13.5" customHeight="1" x14ac:dyDescent="0.15">
      <c r="B24" s="108">
        <v>4</v>
      </c>
      <c r="C24" s="204"/>
      <c r="D24" s="4"/>
      <c r="E24" s="4"/>
      <c r="F24" s="11" t="s">
        <v>81</v>
      </c>
      <c r="G24" s="11" t="s">
        <v>81</v>
      </c>
      <c r="H24" s="11" t="s">
        <v>80</v>
      </c>
      <c r="I24" s="11" t="s">
        <v>81</v>
      </c>
      <c r="J24" s="109" t="s">
        <v>81</v>
      </c>
      <c r="K24" s="109" t="s">
        <v>81</v>
      </c>
      <c r="L24" s="109" t="s">
        <v>81</v>
      </c>
      <c r="M24" s="109" t="s">
        <v>81</v>
      </c>
      <c r="N24" s="109" t="s">
        <v>81</v>
      </c>
      <c r="O24" s="109"/>
      <c r="P24" s="109" t="s">
        <v>81</v>
      </c>
      <c r="Q24" s="95" t="s">
        <v>82</v>
      </c>
      <c r="R24" s="109" t="s">
        <v>91</v>
      </c>
      <c r="S24" s="181">
        <v>13</v>
      </c>
      <c r="T24" s="98">
        <v>800</v>
      </c>
      <c r="U24" s="99">
        <f>ROUNDDOWN(S24*T24*1/2,-2)</f>
        <v>5200</v>
      </c>
      <c r="V24" s="111"/>
      <c r="W24" s="99">
        <f t="shared" si="0"/>
        <v>5200</v>
      </c>
      <c r="X24" s="186" t="s">
        <v>80</v>
      </c>
      <c r="Y24" s="192"/>
      <c r="Z24" s="99">
        <f t="shared" si="1"/>
        <v>5200</v>
      </c>
      <c r="AA24" s="100">
        <v>40</v>
      </c>
      <c r="AB24" s="101">
        <v>40</v>
      </c>
      <c r="AC24" s="98">
        <v>1000</v>
      </c>
      <c r="AD24" s="98">
        <v>800</v>
      </c>
      <c r="AE24" s="113" t="s">
        <v>143</v>
      </c>
      <c r="AF24" s="113"/>
      <c r="AG24" s="113"/>
      <c r="AH24" s="113"/>
      <c r="AI24" s="114" t="s">
        <v>89</v>
      </c>
      <c r="AJ24" s="96" t="s">
        <v>85</v>
      </c>
      <c r="AK24" s="4" t="s">
        <v>90</v>
      </c>
      <c r="AL24" s="4">
        <v>1</v>
      </c>
      <c r="AM24" s="101">
        <v>40</v>
      </c>
      <c r="AN24" s="105">
        <v>4000</v>
      </c>
      <c r="AO24" s="106" t="e">
        <f t="shared" si="2"/>
        <v>#REF!</v>
      </c>
      <c r="AP24" s="106" t="e">
        <f>ROUNDDOWN(AM24*AN24*#REF!*1/2,0)</f>
        <v>#REF!</v>
      </c>
      <c r="AQ24" s="106" t="e">
        <f>ROUNDDOWN(AM24*AN24*#REF!*1/2,0)</f>
        <v>#REF!</v>
      </c>
      <c r="AR24" s="107">
        <v>25.1</v>
      </c>
      <c r="AS24" s="105"/>
      <c r="AT24" s="106" t="e">
        <f t="shared" si="3"/>
        <v>#REF!</v>
      </c>
      <c r="AU24" s="106" t="e">
        <f>ROUNDDOWN(AR24*AS24*#REF!*1/2,0)</f>
        <v>#REF!</v>
      </c>
      <c r="AV24" s="106" t="e">
        <f>ROUNDDOWN(AR24*AS24*#REF!*1/2,0)</f>
        <v>#REF!</v>
      </c>
      <c r="AW24" s="107"/>
      <c r="AX24" s="105">
        <v>0</v>
      </c>
      <c r="AY24" s="106" t="e">
        <f t="shared" ref="AY24:AY40" si="5">SUM(AZ24:BA24)</f>
        <v>#REF!</v>
      </c>
      <c r="AZ24" s="106" t="e">
        <f>ROUNDDOWN(AW24*AX24*#REF!*1/2,0)</f>
        <v>#REF!</v>
      </c>
      <c r="BA24" s="106" t="e">
        <f>ROUNDDOWN(AW24*AX24*#REF!*1/2,0)</f>
        <v>#REF!</v>
      </c>
      <c r="BB24" s="107"/>
      <c r="BC24" s="105"/>
      <c r="BD24" s="106" t="e">
        <f t="shared" si="4"/>
        <v>#REF!</v>
      </c>
      <c r="BE24" s="106" t="e">
        <f>ROUNDDOWN(BB24*BC24*#REF!*1/2,0)</f>
        <v>#REF!</v>
      </c>
      <c r="BF24" s="106" t="e">
        <f>ROUNDDOWN(BB24*BC24*#REF!*1/2,0)</f>
        <v>#REF!</v>
      </c>
      <c r="BG24" s="107"/>
    </row>
    <row r="25" spans="1:60" ht="13.5" customHeight="1" x14ac:dyDescent="0.15">
      <c r="B25" s="91">
        <v>5</v>
      </c>
      <c r="C25" s="203"/>
      <c r="D25" s="4"/>
      <c r="E25" s="4"/>
      <c r="F25" s="11" t="s">
        <v>81</v>
      </c>
      <c r="G25" s="11" t="s">
        <v>81</v>
      </c>
      <c r="H25" s="11" t="s">
        <v>80</v>
      </c>
      <c r="I25" s="11" t="s">
        <v>81</v>
      </c>
      <c r="J25" s="109" t="s">
        <v>81</v>
      </c>
      <c r="K25" s="109" t="s">
        <v>81</v>
      </c>
      <c r="L25" s="109" t="s">
        <v>81</v>
      </c>
      <c r="M25" s="109" t="s">
        <v>81</v>
      </c>
      <c r="N25" s="109" t="s">
        <v>81</v>
      </c>
      <c r="O25" s="109" t="s">
        <v>81</v>
      </c>
      <c r="P25" s="109" t="s">
        <v>81</v>
      </c>
      <c r="Q25" s="95" t="s">
        <v>87</v>
      </c>
      <c r="R25" s="109" t="s">
        <v>91</v>
      </c>
      <c r="S25" s="97">
        <v>25.9</v>
      </c>
      <c r="T25" s="98">
        <v>2000</v>
      </c>
      <c r="U25" s="99">
        <f>ROUNDDOWN(S25*T25*1/2,-2)</f>
        <v>25900</v>
      </c>
      <c r="V25" s="111"/>
      <c r="W25" s="99">
        <f t="shared" si="0"/>
        <v>25900</v>
      </c>
      <c r="X25" s="186" t="s">
        <v>80</v>
      </c>
      <c r="Y25" s="192"/>
      <c r="Z25" s="99">
        <f t="shared" si="1"/>
        <v>25900</v>
      </c>
      <c r="AA25" s="112">
        <v>50</v>
      </c>
      <c r="AB25" s="110">
        <v>50</v>
      </c>
      <c r="AC25" s="98">
        <v>3000</v>
      </c>
      <c r="AD25" s="98">
        <v>2550</v>
      </c>
      <c r="AE25" s="117" t="s">
        <v>145</v>
      </c>
      <c r="AF25" s="113"/>
      <c r="AG25" s="113"/>
      <c r="AH25" s="113"/>
      <c r="AI25" s="114" t="s">
        <v>84</v>
      </c>
      <c r="AJ25" s="96" t="s">
        <v>85</v>
      </c>
      <c r="AK25" s="4" t="s">
        <v>86</v>
      </c>
      <c r="AL25" s="4"/>
      <c r="AM25" s="110">
        <v>50</v>
      </c>
      <c r="AN25" s="105">
        <v>6000</v>
      </c>
      <c r="AO25" s="106" t="e">
        <f t="shared" si="2"/>
        <v>#REF!</v>
      </c>
      <c r="AP25" s="106" t="e">
        <f>ROUNDDOWN(AM25*AN25*#REF!*1/2,0)</f>
        <v>#REF!</v>
      </c>
      <c r="AQ25" s="106" t="e">
        <f>ROUNDDOWN(AM25*AN25*#REF!*1/2,0)</f>
        <v>#REF!</v>
      </c>
      <c r="AR25" s="107">
        <v>25.1</v>
      </c>
      <c r="AS25" s="105"/>
      <c r="AT25" s="106" t="e">
        <f t="shared" si="3"/>
        <v>#REF!</v>
      </c>
      <c r="AU25" s="106" t="e">
        <f>ROUNDDOWN(AR25*AS25*#REF!*1/2,0)</f>
        <v>#REF!</v>
      </c>
      <c r="AV25" s="106" t="e">
        <f>ROUNDDOWN(AR25*AS25*#REF!*1/2,0)</f>
        <v>#REF!</v>
      </c>
      <c r="AW25" s="107"/>
      <c r="AX25" s="105">
        <v>0</v>
      </c>
      <c r="AY25" s="106" t="e">
        <f t="shared" si="5"/>
        <v>#REF!</v>
      </c>
      <c r="AZ25" s="106" t="e">
        <f>ROUNDDOWN(AW25*AX25*#REF!*1/2,0)</f>
        <v>#REF!</v>
      </c>
      <c r="BA25" s="106" t="e">
        <f>ROUNDDOWN(AW25*AX25*#REF!*1/2,0)</f>
        <v>#REF!</v>
      </c>
      <c r="BB25" s="107"/>
      <c r="BC25" s="105"/>
      <c r="BD25" s="106" t="e">
        <f t="shared" si="4"/>
        <v>#REF!</v>
      </c>
      <c r="BE25" s="106" t="e">
        <f>ROUNDDOWN(BB25*BC25*#REF!*1/2,0)</f>
        <v>#REF!</v>
      </c>
      <c r="BF25" s="106" t="e">
        <f>ROUNDDOWN(BB25*BC25*#REF!*1/2,0)</f>
        <v>#REF!</v>
      </c>
      <c r="BG25" s="107"/>
    </row>
    <row r="26" spans="1:60" ht="13.5" customHeight="1" outlineLevel="1" x14ac:dyDescent="0.15">
      <c r="B26" s="108">
        <v>6</v>
      </c>
      <c r="C26" s="205"/>
      <c r="D26" s="4"/>
      <c r="E26" s="4"/>
      <c r="F26" s="11" t="s">
        <v>81</v>
      </c>
      <c r="G26" s="11" t="s">
        <v>81</v>
      </c>
      <c r="H26" s="11" t="s">
        <v>80</v>
      </c>
      <c r="I26" s="11" t="s">
        <v>81</v>
      </c>
      <c r="J26" s="109" t="s">
        <v>81</v>
      </c>
      <c r="K26" s="109" t="s">
        <v>81</v>
      </c>
      <c r="L26" s="109" t="s">
        <v>81</v>
      </c>
      <c r="M26" s="109" t="s">
        <v>81</v>
      </c>
      <c r="N26" s="109" t="s">
        <v>81</v>
      </c>
      <c r="O26" s="109"/>
      <c r="P26" s="109" t="s">
        <v>81</v>
      </c>
      <c r="Q26" s="95" t="s">
        <v>88</v>
      </c>
      <c r="R26" s="109" t="s">
        <v>91</v>
      </c>
      <c r="S26" s="97">
        <v>43.2</v>
      </c>
      <c r="T26" s="98">
        <v>3400</v>
      </c>
      <c r="U26" s="99">
        <f>ROUNDDOWN(S26*T26*1/2,-2)</f>
        <v>73400</v>
      </c>
      <c r="V26" s="111"/>
      <c r="W26" s="99">
        <f t="shared" si="0"/>
        <v>73400</v>
      </c>
      <c r="X26" s="186" t="s">
        <v>80</v>
      </c>
      <c r="Y26" s="192"/>
      <c r="Z26" s="99">
        <f t="shared" si="1"/>
        <v>73400</v>
      </c>
      <c r="AA26" s="112">
        <v>60</v>
      </c>
      <c r="AB26" s="110">
        <v>60</v>
      </c>
      <c r="AC26" s="98">
        <v>4000</v>
      </c>
      <c r="AD26" s="98">
        <v>3400</v>
      </c>
      <c r="AE26" s="117" t="s">
        <v>146</v>
      </c>
      <c r="AF26" s="113"/>
      <c r="AG26" s="113"/>
      <c r="AH26" s="113"/>
      <c r="AI26" s="114" t="s">
        <v>84</v>
      </c>
      <c r="AJ26" s="96" t="s">
        <v>85</v>
      </c>
      <c r="AK26" s="4" t="s">
        <v>86</v>
      </c>
      <c r="AL26" s="4"/>
      <c r="AM26" s="110">
        <v>60</v>
      </c>
      <c r="AN26" s="105">
        <v>6000</v>
      </c>
      <c r="AO26" s="106" t="e">
        <f t="shared" si="2"/>
        <v>#REF!</v>
      </c>
      <c r="AP26" s="106" t="e">
        <f>ROUNDDOWN(AM26*AN26*#REF!*1/2,0)</f>
        <v>#REF!</v>
      </c>
      <c r="AQ26" s="106" t="e">
        <f>ROUNDDOWN(AM26*AN26*#REF!*1/2,0)</f>
        <v>#REF!</v>
      </c>
      <c r="AR26" s="107">
        <v>25.1</v>
      </c>
      <c r="AS26" s="105"/>
      <c r="AT26" s="106" t="e">
        <f t="shared" si="3"/>
        <v>#REF!</v>
      </c>
      <c r="AU26" s="106" t="e">
        <f>ROUNDDOWN(AR26*AS26*#REF!*1/2,0)</f>
        <v>#REF!</v>
      </c>
      <c r="AV26" s="106" t="e">
        <f>ROUNDDOWN(AR26*AS26*#REF!*1/2,0)</f>
        <v>#REF!</v>
      </c>
      <c r="AW26" s="107"/>
      <c r="AX26" s="105">
        <v>0</v>
      </c>
      <c r="AY26" s="106" t="e">
        <f t="shared" si="5"/>
        <v>#REF!</v>
      </c>
      <c r="AZ26" s="106" t="e">
        <f>ROUNDDOWN(AW26*AX26*#REF!*1/2,0)</f>
        <v>#REF!</v>
      </c>
      <c r="BA26" s="106" t="e">
        <f>ROUNDDOWN(AW26*AX26*#REF!*1/2,0)</f>
        <v>#REF!</v>
      </c>
      <c r="BB26" s="107"/>
      <c r="BC26" s="105"/>
      <c r="BD26" s="106" t="e">
        <f t="shared" si="4"/>
        <v>#REF!</v>
      </c>
      <c r="BE26" s="106" t="e">
        <f>ROUNDDOWN(BB26*BC26*#REF!*1/2,0)</f>
        <v>#REF!</v>
      </c>
      <c r="BF26" s="106" t="e">
        <f>ROUNDDOWN(BB26*BC26*#REF!*1/2,0)</f>
        <v>#REF!</v>
      </c>
      <c r="BG26" s="107"/>
    </row>
    <row r="27" spans="1:60" ht="13.5" customHeight="1" outlineLevel="1" x14ac:dyDescent="0.15">
      <c r="B27" s="91">
        <v>7</v>
      </c>
      <c r="C27" s="206" t="s">
        <v>139</v>
      </c>
      <c r="D27" s="4"/>
      <c r="E27" s="4"/>
      <c r="F27" s="11" t="s">
        <v>80</v>
      </c>
      <c r="G27" s="11" t="s">
        <v>79</v>
      </c>
      <c r="H27" s="11" t="s">
        <v>80</v>
      </c>
      <c r="I27" s="109" t="s">
        <v>81</v>
      </c>
      <c r="J27" s="94" t="s">
        <v>81</v>
      </c>
      <c r="K27" s="94" t="s">
        <v>81</v>
      </c>
      <c r="L27" s="94" t="s">
        <v>81</v>
      </c>
      <c r="M27" s="94" t="s">
        <v>81</v>
      </c>
      <c r="N27" s="94" t="s">
        <v>81</v>
      </c>
      <c r="O27" s="94"/>
      <c r="P27" s="94" t="s">
        <v>81</v>
      </c>
      <c r="Q27" s="95"/>
      <c r="R27" s="109"/>
      <c r="S27" s="97"/>
      <c r="T27" s="98"/>
      <c r="U27" s="99">
        <f t="shared" ref="U24:U28" si="6">ROUNDDOWN(S27*T27*1/2,-2)</f>
        <v>0</v>
      </c>
      <c r="V27" s="111"/>
      <c r="W27" s="99">
        <f t="shared" si="0"/>
        <v>0</v>
      </c>
      <c r="X27" s="186"/>
      <c r="Y27" s="192"/>
      <c r="Z27" s="99">
        <f t="shared" si="1"/>
        <v>0</v>
      </c>
      <c r="AA27" s="100"/>
      <c r="AB27" s="101"/>
      <c r="AC27" s="98"/>
      <c r="AD27" s="98"/>
      <c r="AE27" s="113"/>
      <c r="AF27" s="113"/>
      <c r="AG27" s="113"/>
      <c r="AH27" s="113"/>
      <c r="AI27" s="114"/>
      <c r="AJ27" s="96"/>
      <c r="AK27" s="4"/>
      <c r="AL27" s="4"/>
      <c r="AM27" s="101"/>
      <c r="AN27" s="105">
        <v>2500</v>
      </c>
      <c r="AO27" s="106" t="e">
        <f t="shared" si="2"/>
        <v>#REF!</v>
      </c>
      <c r="AP27" s="106" t="e">
        <f>ROUNDDOWN(AM27*AN27*#REF!*1/2,0)</f>
        <v>#REF!</v>
      </c>
      <c r="AQ27" s="106" t="e">
        <f>ROUNDDOWN(AM27*AN27*#REF!*1/2,0)</f>
        <v>#REF!</v>
      </c>
      <c r="AR27" s="107">
        <v>25.1</v>
      </c>
      <c r="AS27" s="105"/>
      <c r="AT27" s="106" t="e">
        <f t="shared" si="3"/>
        <v>#REF!</v>
      </c>
      <c r="AU27" s="106" t="e">
        <f>ROUNDDOWN(AR27*AS27*#REF!*1/2,0)</f>
        <v>#REF!</v>
      </c>
      <c r="AV27" s="106" t="e">
        <f>ROUNDDOWN(AR27*AS27*#REF!*1/2,0)</f>
        <v>#REF!</v>
      </c>
      <c r="AW27" s="107"/>
      <c r="AX27" s="105">
        <v>0</v>
      </c>
      <c r="AY27" s="106" t="e">
        <f t="shared" si="5"/>
        <v>#REF!</v>
      </c>
      <c r="AZ27" s="106" t="e">
        <f>ROUNDDOWN(AW27*AX27*#REF!*1/2,0)</f>
        <v>#REF!</v>
      </c>
      <c r="BA27" s="106" t="e">
        <f>ROUNDDOWN(AW27*AX27*#REF!*1/2,0)</f>
        <v>#REF!</v>
      </c>
      <c r="BB27" s="107"/>
      <c r="BC27" s="105"/>
      <c r="BD27" s="106" t="e">
        <f t="shared" si="4"/>
        <v>#REF!</v>
      </c>
      <c r="BE27" s="106" t="e">
        <f>ROUNDDOWN(BB27*BC27*#REF!*1/2,0)</f>
        <v>#REF!</v>
      </c>
      <c r="BF27" s="106" t="e">
        <f>ROUNDDOWN(BB27*BC27*#REF!*1/2,0)</f>
        <v>#REF!</v>
      </c>
      <c r="BG27" s="107"/>
    </row>
    <row r="28" spans="1:60" ht="13.5" customHeight="1" outlineLevel="1" x14ac:dyDescent="0.15">
      <c r="B28" s="108">
        <v>8</v>
      </c>
      <c r="C28" s="205" t="s">
        <v>140</v>
      </c>
      <c r="D28" s="4"/>
      <c r="E28" s="4"/>
      <c r="F28" s="11" t="s">
        <v>80</v>
      </c>
      <c r="G28" s="11" t="s">
        <v>81</v>
      </c>
      <c r="H28" s="11" t="s">
        <v>80</v>
      </c>
      <c r="I28" s="109" t="s">
        <v>81</v>
      </c>
      <c r="J28" s="109" t="s">
        <v>81</v>
      </c>
      <c r="K28" s="109" t="s">
        <v>81</v>
      </c>
      <c r="L28" s="109" t="s">
        <v>81</v>
      </c>
      <c r="M28" s="109" t="s">
        <v>81</v>
      </c>
      <c r="N28" s="109" t="s">
        <v>81</v>
      </c>
      <c r="O28" s="109"/>
      <c r="P28" s="109" t="s">
        <v>81</v>
      </c>
      <c r="Q28" s="95"/>
      <c r="R28" s="109"/>
      <c r="S28" s="97"/>
      <c r="T28" s="98"/>
      <c r="U28" s="99">
        <f t="shared" si="6"/>
        <v>0</v>
      </c>
      <c r="V28" s="111"/>
      <c r="W28" s="99">
        <f t="shared" si="0"/>
        <v>0</v>
      </c>
      <c r="X28" s="186"/>
      <c r="Y28" s="192"/>
      <c r="Z28" s="99">
        <f t="shared" si="1"/>
        <v>0</v>
      </c>
      <c r="AA28" s="112"/>
      <c r="AB28" s="110"/>
      <c r="AC28" s="98"/>
      <c r="AD28" s="98"/>
      <c r="AE28" s="113"/>
      <c r="AF28" s="113"/>
      <c r="AG28" s="113"/>
      <c r="AH28" s="113"/>
      <c r="AI28" s="114"/>
      <c r="AJ28" s="96"/>
      <c r="AK28" s="4"/>
      <c r="AL28" s="4"/>
      <c r="AM28" s="110"/>
      <c r="AN28" s="105">
        <v>2200</v>
      </c>
      <c r="AO28" s="106" t="e">
        <f t="shared" si="2"/>
        <v>#REF!</v>
      </c>
      <c r="AP28" s="106" t="e">
        <f>ROUNDDOWN(AM28*AN28*#REF!*1/2,0)</f>
        <v>#REF!</v>
      </c>
      <c r="AQ28" s="106" t="e">
        <f>ROUNDDOWN(AM28*AN28*#REF!*1/2,0)</f>
        <v>#REF!</v>
      </c>
      <c r="AR28" s="107">
        <v>25.1</v>
      </c>
      <c r="AS28" s="105"/>
      <c r="AT28" s="106" t="e">
        <f t="shared" si="3"/>
        <v>#REF!</v>
      </c>
      <c r="AU28" s="106" t="e">
        <f>ROUNDDOWN(AR28*AS28*#REF!*1/2,0)</f>
        <v>#REF!</v>
      </c>
      <c r="AV28" s="106" t="e">
        <f>ROUNDDOWN(AR28*AS28*#REF!*1/2,0)</f>
        <v>#REF!</v>
      </c>
      <c r="AW28" s="107"/>
      <c r="AX28" s="105">
        <v>0</v>
      </c>
      <c r="AY28" s="106" t="e">
        <f t="shared" si="5"/>
        <v>#REF!</v>
      </c>
      <c r="AZ28" s="106" t="e">
        <f>ROUNDDOWN(AW28*AX28*#REF!*1/2,0)</f>
        <v>#REF!</v>
      </c>
      <c r="BA28" s="106" t="e">
        <f>ROUNDDOWN(AW28*AX28*#REF!*1/2,0)</f>
        <v>#REF!</v>
      </c>
      <c r="BB28" s="107"/>
      <c r="BC28" s="105"/>
      <c r="BD28" s="106" t="e">
        <f t="shared" si="4"/>
        <v>#REF!</v>
      </c>
      <c r="BE28" s="106" t="e">
        <f>ROUNDDOWN(BB28*BC28*#REF!*1/2,0)</f>
        <v>#REF!</v>
      </c>
      <c r="BF28" s="106" t="e">
        <f>ROUNDDOWN(BB28*BC28*#REF!*1/2,0)</f>
        <v>#REF!</v>
      </c>
      <c r="BG28" s="107"/>
    </row>
    <row r="29" spans="1:60" ht="13.5" customHeight="1" x14ac:dyDescent="0.15">
      <c r="B29" s="91">
        <v>9</v>
      </c>
      <c r="C29" s="206" t="s">
        <v>138</v>
      </c>
      <c r="D29" s="4"/>
      <c r="E29" s="4"/>
      <c r="F29" s="11" t="s">
        <v>81</v>
      </c>
      <c r="G29" s="11"/>
      <c r="H29" s="11"/>
      <c r="I29" s="109"/>
      <c r="J29" s="94"/>
      <c r="K29" s="94"/>
      <c r="L29" s="94"/>
      <c r="M29" s="94"/>
      <c r="N29" s="94"/>
      <c r="O29" s="94"/>
      <c r="P29" s="94"/>
      <c r="Q29" s="95" t="s">
        <v>92</v>
      </c>
      <c r="R29" s="109" t="s">
        <v>83</v>
      </c>
      <c r="S29" s="97">
        <v>57.1</v>
      </c>
      <c r="T29" s="98">
        <v>800</v>
      </c>
      <c r="U29" s="99">
        <f>ROUNDDOWN(S29*T29*1/2,-2)</f>
        <v>22800</v>
      </c>
      <c r="V29" s="111"/>
      <c r="W29" s="99">
        <f t="shared" ref="W29:W30" si="7">U29-V29</f>
        <v>22800</v>
      </c>
      <c r="X29" s="186" t="s">
        <v>81</v>
      </c>
      <c r="Y29" s="192"/>
      <c r="Z29" s="99">
        <f t="shared" ref="Z29:Z30" si="8">W29-Y29</f>
        <v>22800</v>
      </c>
      <c r="AA29" s="100">
        <v>70</v>
      </c>
      <c r="AB29" s="101">
        <v>70</v>
      </c>
      <c r="AC29" s="98">
        <v>1000</v>
      </c>
      <c r="AD29" s="98">
        <v>800</v>
      </c>
      <c r="AE29" s="113" t="s">
        <v>144</v>
      </c>
      <c r="AF29" s="113"/>
      <c r="AG29" s="113"/>
      <c r="AH29" s="113"/>
      <c r="AI29" s="114" t="s">
        <v>89</v>
      </c>
      <c r="AJ29" s="96" t="s">
        <v>85</v>
      </c>
      <c r="AK29" s="4" t="s">
        <v>93</v>
      </c>
      <c r="AL29" s="4">
        <v>12</v>
      </c>
      <c r="AM29" s="101">
        <v>70</v>
      </c>
      <c r="AN29" s="105">
        <v>2600</v>
      </c>
      <c r="AO29" s="106" t="e">
        <f t="shared" si="2"/>
        <v>#REF!</v>
      </c>
      <c r="AP29" s="106" t="e">
        <f>ROUNDDOWN(AM29*AN29*#REF!*1/2,0)</f>
        <v>#REF!</v>
      </c>
      <c r="AQ29" s="106" t="e">
        <f>ROUNDDOWN(AM29*AN29*#REF!*1/2,0)</f>
        <v>#REF!</v>
      </c>
      <c r="AR29" s="107">
        <v>25.1</v>
      </c>
      <c r="AS29" s="105"/>
      <c r="AT29" s="106" t="e">
        <f t="shared" si="3"/>
        <v>#REF!</v>
      </c>
      <c r="AU29" s="106" t="e">
        <f>ROUNDDOWN(AR29*AS29*#REF!*1/2,0)</f>
        <v>#REF!</v>
      </c>
      <c r="AV29" s="106" t="e">
        <f>ROUNDDOWN(AR29*AS29*#REF!*1/2,0)</f>
        <v>#REF!</v>
      </c>
      <c r="AW29" s="107"/>
      <c r="AX29" s="105">
        <v>0</v>
      </c>
      <c r="AY29" s="106" t="e">
        <f t="shared" si="5"/>
        <v>#REF!</v>
      </c>
      <c r="AZ29" s="106" t="e">
        <f>ROUNDDOWN(AW29*AX29*#REF!*1/2,0)</f>
        <v>#REF!</v>
      </c>
      <c r="BA29" s="106" t="e">
        <f>ROUNDDOWN(AW29*AX29*#REF!*1/2,0)</f>
        <v>#REF!</v>
      </c>
      <c r="BB29" s="107"/>
      <c r="BC29" s="105"/>
      <c r="BD29" s="106" t="e">
        <f t="shared" si="4"/>
        <v>#REF!</v>
      </c>
      <c r="BE29" s="106" t="e">
        <f>ROUNDDOWN(BB29*BC29*#REF!*1/2,0)</f>
        <v>#REF!</v>
      </c>
      <c r="BF29" s="106" t="e">
        <f>ROUNDDOWN(BB29*BC29*#REF!*1/2,0)</f>
        <v>#REF!</v>
      </c>
      <c r="BG29" s="107"/>
    </row>
    <row r="30" spans="1:60" ht="13.5" customHeight="1" x14ac:dyDescent="0.15">
      <c r="B30" s="108">
        <v>10</v>
      </c>
      <c r="C30" s="206" t="s">
        <v>138</v>
      </c>
      <c r="D30" s="4"/>
      <c r="E30" s="4"/>
      <c r="F30" s="11" t="s">
        <v>81</v>
      </c>
      <c r="G30" s="11"/>
      <c r="H30" s="11"/>
      <c r="I30" s="109"/>
      <c r="J30" s="109"/>
      <c r="K30" s="109"/>
      <c r="L30" s="109"/>
      <c r="M30" s="109"/>
      <c r="N30" s="109"/>
      <c r="O30" s="109"/>
      <c r="P30" s="109"/>
      <c r="Q30" s="95" t="s">
        <v>92</v>
      </c>
      <c r="R30" s="109" t="s">
        <v>91</v>
      </c>
      <c r="S30" s="97">
        <v>60.5</v>
      </c>
      <c r="T30" s="98">
        <v>800</v>
      </c>
      <c r="U30" s="99">
        <f>ROUNDDOWN(S30*T30*1/2,-2)</f>
        <v>24200</v>
      </c>
      <c r="V30" s="111"/>
      <c r="W30" s="99">
        <f t="shared" si="7"/>
        <v>24200</v>
      </c>
      <c r="X30" s="186" t="s">
        <v>81</v>
      </c>
      <c r="Y30" s="192"/>
      <c r="Z30" s="99">
        <f t="shared" si="8"/>
        <v>24200</v>
      </c>
      <c r="AA30" s="112">
        <v>80</v>
      </c>
      <c r="AB30" s="110">
        <v>80</v>
      </c>
      <c r="AC30" s="98">
        <v>1000</v>
      </c>
      <c r="AD30" s="98">
        <v>800</v>
      </c>
      <c r="AE30" s="113" t="s">
        <v>144</v>
      </c>
      <c r="AF30" s="113"/>
      <c r="AG30" s="113"/>
      <c r="AH30" s="113"/>
      <c r="AI30" s="114" t="s">
        <v>84</v>
      </c>
      <c r="AJ30" s="96" t="s">
        <v>85</v>
      </c>
      <c r="AK30" s="4" t="s">
        <v>86</v>
      </c>
      <c r="AL30" s="4"/>
      <c r="AM30" s="110">
        <v>80</v>
      </c>
      <c r="AN30" s="105">
        <v>2000</v>
      </c>
      <c r="AO30" s="106" t="e">
        <f t="shared" si="2"/>
        <v>#REF!</v>
      </c>
      <c r="AP30" s="106" t="e">
        <f>ROUNDDOWN(AM30*AN30*#REF!*1/2,0)</f>
        <v>#REF!</v>
      </c>
      <c r="AQ30" s="106" t="e">
        <f>ROUNDDOWN(AM30*AN30*#REF!*1/2,0)</f>
        <v>#REF!</v>
      </c>
      <c r="AR30" s="107">
        <v>25.1</v>
      </c>
      <c r="AS30" s="105"/>
      <c r="AT30" s="106" t="e">
        <f t="shared" si="3"/>
        <v>#REF!</v>
      </c>
      <c r="AU30" s="106" t="e">
        <f>ROUNDDOWN(AR30*AS30*#REF!*1/2,0)</f>
        <v>#REF!</v>
      </c>
      <c r="AV30" s="106" t="e">
        <f>ROUNDDOWN(AR30*AS30*#REF!*1/2,0)</f>
        <v>#REF!</v>
      </c>
      <c r="AW30" s="107"/>
      <c r="AX30" s="105">
        <v>0</v>
      </c>
      <c r="AY30" s="106" t="e">
        <f t="shared" si="5"/>
        <v>#REF!</v>
      </c>
      <c r="AZ30" s="106" t="e">
        <f>ROUNDDOWN(AW30*AX30*#REF!*1/2,0)</f>
        <v>#REF!</v>
      </c>
      <c r="BA30" s="106" t="e">
        <f>ROUNDDOWN(AW30*AX30*#REF!*1/2,0)</f>
        <v>#REF!</v>
      </c>
      <c r="BB30" s="107"/>
      <c r="BC30" s="105"/>
      <c r="BD30" s="106" t="e">
        <f t="shared" si="4"/>
        <v>#REF!</v>
      </c>
      <c r="BE30" s="106" t="e">
        <f>ROUNDDOWN(BB30*BC30*#REF!*1/2,0)</f>
        <v>#REF!</v>
      </c>
      <c r="BF30" s="106" t="e">
        <f>ROUNDDOWN(BB30*BC30*#REF!*1/2,0)</f>
        <v>#REF!</v>
      </c>
      <c r="BG30" s="107"/>
    </row>
    <row r="31" spans="1:60" x14ac:dyDescent="0.15">
      <c r="B31" s="91"/>
      <c r="C31" s="203"/>
      <c r="D31" s="4"/>
      <c r="E31" s="4"/>
      <c r="F31" s="11"/>
      <c r="G31" s="11"/>
      <c r="H31" s="11"/>
      <c r="I31" s="11"/>
      <c r="J31" s="116"/>
      <c r="K31" s="109"/>
      <c r="L31" s="109"/>
      <c r="M31" s="109"/>
      <c r="N31" s="109"/>
      <c r="O31" s="109"/>
      <c r="P31" s="109"/>
      <c r="Q31" s="95"/>
      <c r="R31" s="109"/>
      <c r="S31" s="97"/>
      <c r="T31" s="110"/>
      <c r="U31" s="99">
        <f t="shared" ref="U31:U40" si="9">ROUNDDOWN(S31*T31*1/2,-2)</f>
        <v>0</v>
      </c>
      <c r="V31" s="111"/>
      <c r="W31" s="99">
        <f t="shared" si="0"/>
        <v>0</v>
      </c>
      <c r="X31" s="186"/>
      <c r="Y31" s="192"/>
      <c r="Z31" s="99">
        <f t="shared" si="1"/>
        <v>0</v>
      </c>
      <c r="AA31" s="112"/>
      <c r="AB31" s="110"/>
      <c r="AC31" s="110"/>
      <c r="AD31" s="110"/>
      <c r="AE31" s="113"/>
      <c r="AF31" s="113"/>
      <c r="AG31" s="113"/>
      <c r="AH31" s="113"/>
      <c r="AI31" s="114"/>
      <c r="AJ31" s="96"/>
      <c r="AK31" s="4"/>
      <c r="AL31" s="4"/>
      <c r="AM31" s="34"/>
      <c r="AN31" s="105">
        <v>4000</v>
      </c>
      <c r="AO31" s="106" t="e">
        <f t="shared" si="2"/>
        <v>#REF!</v>
      </c>
      <c r="AP31" s="106" t="e">
        <f>ROUNDDOWN(AM31*AN31*#REF!*1/2,0)</f>
        <v>#REF!</v>
      </c>
      <c r="AQ31" s="106" t="e">
        <f>ROUNDDOWN(AM31*AN31*#REF!*1/2,0)</f>
        <v>#REF!</v>
      </c>
      <c r="AR31" s="107">
        <v>25.1</v>
      </c>
      <c r="AS31" s="105"/>
      <c r="AT31" s="106" t="e">
        <f t="shared" si="3"/>
        <v>#REF!</v>
      </c>
      <c r="AU31" s="106" t="e">
        <f>ROUNDDOWN(AR31*AS31*#REF!*1/2,0)</f>
        <v>#REF!</v>
      </c>
      <c r="AV31" s="106" t="e">
        <f>ROUNDDOWN(AR31*AS31*#REF!*1/2,0)</f>
        <v>#REF!</v>
      </c>
      <c r="AW31" s="107"/>
      <c r="AX31" s="105">
        <v>0</v>
      </c>
      <c r="AY31" s="106" t="e">
        <f t="shared" si="5"/>
        <v>#REF!</v>
      </c>
      <c r="AZ31" s="106" t="e">
        <f>ROUNDDOWN(AW31*AX31*#REF!*1/2,0)</f>
        <v>#REF!</v>
      </c>
      <c r="BA31" s="106" t="e">
        <f>ROUNDDOWN(AW31*AX31*#REF!*1/2,0)</f>
        <v>#REF!</v>
      </c>
      <c r="BB31" s="107"/>
      <c r="BC31" s="105"/>
      <c r="BD31" s="106" t="e">
        <f t="shared" si="4"/>
        <v>#REF!</v>
      </c>
      <c r="BE31" s="106" t="e">
        <f>ROUNDDOWN(BB31*BC31*#REF!*1/2,0)</f>
        <v>#REF!</v>
      </c>
      <c r="BF31" s="106" t="e">
        <f>ROUNDDOWN(BB31*BC31*#REF!*1/2,0)</f>
        <v>#REF!</v>
      </c>
      <c r="BG31" s="107"/>
    </row>
    <row r="32" spans="1:60" x14ac:dyDescent="0.15">
      <c r="B32" s="108"/>
      <c r="C32" s="204"/>
      <c r="D32" s="4"/>
      <c r="E32" s="115"/>
      <c r="F32" s="11"/>
      <c r="G32" s="11"/>
      <c r="H32" s="11"/>
      <c r="I32" s="11"/>
      <c r="J32" s="109"/>
      <c r="K32" s="109"/>
      <c r="L32" s="109"/>
      <c r="M32" s="109"/>
      <c r="N32" s="109"/>
      <c r="O32" s="109"/>
      <c r="P32" s="109"/>
      <c r="Q32" s="95"/>
      <c r="R32" s="109"/>
      <c r="S32" s="97"/>
      <c r="T32" s="110"/>
      <c r="U32" s="99">
        <f t="shared" si="9"/>
        <v>0</v>
      </c>
      <c r="V32" s="111"/>
      <c r="W32" s="99">
        <f t="shared" si="0"/>
        <v>0</v>
      </c>
      <c r="X32" s="186"/>
      <c r="Y32" s="192"/>
      <c r="Z32" s="99">
        <f t="shared" si="1"/>
        <v>0</v>
      </c>
      <c r="AA32" s="112"/>
      <c r="AB32" s="110"/>
      <c r="AC32" s="110"/>
      <c r="AD32" s="110"/>
      <c r="AE32" s="113"/>
      <c r="AF32" s="113"/>
      <c r="AG32" s="113"/>
      <c r="AH32" s="113"/>
      <c r="AI32" s="114"/>
      <c r="AJ32" s="96"/>
      <c r="AK32" s="4"/>
      <c r="AL32" s="4"/>
      <c r="AM32" s="34"/>
      <c r="AN32" s="105">
        <v>6500</v>
      </c>
      <c r="AO32" s="106" t="e">
        <f t="shared" si="2"/>
        <v>#REF!</v>
      </c>
      <c r="AP32" s="106" t="e">
        <f>ROUNDDOWN(AM32*AN32*#REF!*1/2,0)</f>
        <v>#REF!</v>
      </c>
      <c r="AQ32" s="106" t="e">
        <f>ROUNDDOWN(AM32*AN32*#REF!*1/2,0)</f>
        <v>#REF!</v>
      </c>
      <c r="AR32" s="107">
        <v>25.1</v>
      </c>
      <c r="AS32" s="105"/>
      <c r="AT32" s="106" t="e">
        <f t="shared" si="3"/>
        <v>#REF!</v>
      </c>
      <c r="AU32" s="106" t="e">
        <f>ROUNDDOWN(AR32*AS32*#REF!*1/2,0)</f>
        <v>#REF!</v>
      </c>
      <c r="AV32" s="106" t="e">
        <f>ROUNDDOWN(AR32*AS32*#REF!*1/2,0)</f>
        <v>#REF!</v>
      </c>
      <c r="AW32" s="107"/>
      <c r="AX32" s="105">
        <v>0</v>
      </c>
      <c r="AY32" s="106" t="e">
        <f t="shared" si="5"/>
        <v>#REF!</v>
      </c>
      <c r="AZ32" s="106" t="e">
        <f>ROUNDDOWN(AW32*AX32*#REF!*1/2,0)</f>
        <v>#REF!</v>
      </c>
      <c r="BA32" s="106" t="e">
        <f>ROUNDDOWN(AW32*AX32*#REF!*1/2,0)</f>
        <v>#REF!</v>
      </c>
      <c r="BB32" s="107"/>
      <c r="BC32" s="105"/>
      <c r="BD32" s="106" t="e">
        <f t="shared" si="4"/>
        <v>#REF!</v>
      </c>
      <c r="BE32" s="106" t="e">
        <f>ROUNDDOWN(BB32*BC32*#REF!*1/2,0)</f>
        <v>#REF!</v>
      </c>
      <c r="BF32" s="106" t="e">
        <f>ROUNDDOWN(BB32*BC32*#REF!*1/2,0)</f>
        <v>#REF!</v>
      </c>
      <c r="BG32" s="107"/>
    </row>
    <row r="33" spans="1:59" x14ac:dyDescent="0.15">
      <c r="B33" s="91"/>
      <c r="C33" s="203"/>
      <c r="D33" s="4"/>
      <c r="E33" s="115"/>
      <c r="F33" s="11"/>
      <c r="G33" s="11"/>
      <c r="H33" s="11"/>
      <c r="I33" s="11"/>
      <c r="J33" s="116"/>
      <c r="K33" s="109"/>
      <c r="L33" s="109"/>
      <c r="M33" s="109"/>
      <c r="N33" s="109"/>
      <c r="O33" s="109"/>
      <c r="P33" s="109"/>
      <c r="Q33" s="95"/>
      <c r="R33" s="109"/>
      <c r="S33" s="97"/>
      <c r="T33" s="110"/>
      <c r="U33" s="99">
        <f t="shared" si="9"/>
        <v>0</v>
      </c>
      <c r="V33" s="111"/>
      <c r="W33" s="99">
        <f t="shared" si="0"/>
        <v>0</v>
      </c>
      <c r="X33" s="186"/>
      <c r="Y33" s="192"/>
      <c r="Z33" s="99">
        <f t="shared" si="1"/>
        <v>0</v>
      </c>
      <c r="AA33" s="112"/>
      <c r="AB33" s="110"/>
      <c r="AC33" s="110"/>
      <c r="AD33" s="110"/>
      <c r="AE33" s="113"/>
      <c r="AF33" s="113"/>
      <c r="AG33" s="113"/>
      <c r="AH33" s="113"/>
      <c r="AI33" s="114"/>
      <c r="AJ33" s="96"/>
      <c r="AK33" s="4"/>
      <c r="AL33" s="4"/>
      <c r="AM33" s="34"/>
      <c r="AN33" s="105">
        <v>4000</v>
      </c>
      <c r="AO33" s="106" t="e">
        <f t="shared" si="2"/>
        <v>#REF!</v>
      </c>
      <c r="AP33" s="106" t="e">
        <f>ROUNDDOWN(AM33*AN33*#REF!*1/2,0)</f>
        <v>#REF!</v>
      </c>
      <c r="AQ33" s="106" t="e">
        <f>ROUNDDOWN(AM33*AN33*#REF!*1/2,0)</f>
        <v>#REF!</v>
      </c>
      <c r="AR33" s="107">
        <v>25.1</v>
      </c>
      <c r="AS33" s="105"/>
      <c r="AT33" s="106" t="e">
        <f t="shared" si="3"/>
        <v>#REF!</v>
      </c>
      <c r="AU33" s="106" t="e">
        <f>ROUNDDOWN(AR33*AS33*#REF!*1/2,0)</f>
        <v>#REF!</v>
      </c>
      <c r="AV33" s="106" t="e">
        <f>ROUNDDOWN(AR33*AS33*#REF!*1/2,0)</f>
        <v>#REF!</v>
      </c>
      <c r="AW33" s="107"/>
      <c r="AX33" s="105">
        <v>0</v>
      </c>
      <c r="AY33" s="106" t="e">
        <f t="shared" si="5"/>
        <v>#REF!</v>
      </c>
      <c r="AZ33" s="106" t="e">
        <f>ROUNDDOWN(AW33*AX33*#REF!*1/2,0)</f>
        <v>#REF!</v>
      </c>
      <c r="BA33" s="106" t="e">
        <f>ROUNDDOWN(AW33*AX33*#REF!*1/2,0)</f>
        <v>#REF!</v>
      </c>
      <c r="BB33" s="107"/>
      <c r="BC33" s="105"/>
      <c r="BD33" s="106" t="e">
        <f t="shared" si="4"/>
        <v>#REF!</v>
      </c>
      <c r="BE33" s="106" t="e">
        <f>ROUNDDOWN(BB33*BC33*#REF!*1/2,0)</f>
        <v>#REF!</v>
      </c>
      <c r="BF33" s="106" t="e">
        <f>ROUNDDOWN(BB33*BC33*#REF!*1/2,0)</f>
        <v>#REF!</v>
      </c>
      <c r="BG33" s="107"/>
    </row>
    <row r="34" spans="1:59" x14ac:dyDescent="0.15">
      <c r="B34" s="108"/>
      <c r="C34" s="204"/>
      <c r="D34" s="4"/>
      <c r="E34" s="115"/>
      <c r="F34" s="11"/>
      <c r="G34" s="11"/>
      <c r="H34" s="11"/>
      <c r="I34" s="11"/>
      <c r="J34" s="116"/>
      <c r="K34" s="109"/>
      <c r="L34" s="109"/>
      <c r="M34" s="109"/>
      <c r="N34" s="109"/>
      <c r="O34" s="109"/>
      <c r="P34" s="109"/>
      <c r="Q34" s="95"/>
      <c r="R34" s="109"/>
      <c r="S34" s="97"/>
      <c r="T34" s="110"/>
      <c r="U34" s="99">
        <f t="shared" si="9"/>
        <v>0</v>
      </c>
      <c r="V34" s="111"/>
      <c r="W34" s="99">
        <f t="shared" si="0"/>
        <v>0</v>
      </c>
      <c r="X34" s="186"/>
      <c r="Y34" s="192"/>
      <c r="Z34" s="99">
        <f t="shared" si="1"/>
        <v>0</v>
      </c>
      <c r="AA34" s="112"/>
      <c r="AB34" s="110"/>
      <c r="AC34" s="110"/>
      <c r="AD34" s="110"/>
      <c r="AE34" s="113"/>
      <c r="AF34" s="113"/>
      <c r="AG34" s="113"/>
      <c r="AH34" s="113"/>
      <c r="AI34" s="114"/>
      <c r="AJ34" s="96"/>
      <c r="AK34" s="4"/>
      <c r="AL34" s="4"/>
      <c r="AM34" s="34"/>
      <c r="AN34" s="105"/>
      <c r="AO34" s="106"/>
      <c r="AP34" s="106"/>
      <c r="AQ34" s="106"/>
      <c r="AR34" s="107"/>
      <c r="AS34" s="105"/>
      <c r="AT34" s="106"/>
      <c r="AU34" s="106"/>
      <c r="AV34" s="106"/>
      <c r="AW34" s="107"/>
      <c r="AX34" s="105"/>
      <c r="AY34" s="106"/>
      <c r="AZ34" s="106"/>
      <c r="BA34" s="106"/>
      <c r="BB34" s="107"/>
      <c r="BC34" s="105"/>
      <c r="BD34" s="106"/>
      <c r="BE34" s="106"/>
      <c r="BF34" s="106"/>
      <c r="BG34" s="107"/>
    </row>
    <row r="35" spans="1:59" ht="14.25" customHeight="1" x14ac:dyDescent="0.15">
      <c r="B35" s="91"/>
      <c r="C35" s="203"/>
      <c r="D35" s="4"/>
      <c r="E35" s="115"/>
      <c r="F35" s="11"/>
      <c r="G35" s="11"/>
      <c r="H35" s="11"/>
      <c r="I35" s="11"/>
      <c r="J35" s="116"/>
      <c r="K35" s="109"/>
      <c r="L35" s="116"/>
      <c r="M35" s="116"/>
      <c r="N35" s="109"/>
      <c r="O35" s="109"/>
      <c r="P35" s="109"/>
      <c r="Q35" s="95"/>
      <c r="R35" s="109"/>
      <c r="S35" s="97"/>
      <c r="T35" s="110"/>
      <c r="U35" s="99">
        <f t="shared" si="9"/>
        <v>0</v>
      </c>
      <c r="V35" s="111"/>
      <c r="W35" s="99">
        <f t="shared" si="0"/>
        <v>0</v>
      </c>
      <c r="X35" s="186"/>
      <c r="Y35" s="192"/>
      <c r="Z35" s="99">
        <f t="shared" si="1"/>
        <v>0</v>
      </c>
      <c r="AA35" s="112"/>
      <c r="AB35" s="110"/>
      <c r="AC35" s="110"/>
      <c r="AD35" s="110"/>
      <c r="AE35" s="117"/>
      <c r="AF35" s="113"/>
      <c r="AG35" s="113"/>
      <c r="AH35" s="113"/>
      <c r="AI35" s="114"/>
      <c r="AJ35" s="96"/>
      <c r="AK35" s="4"/>
      <c r="AL35" s="4"/>
      <c r="AM35" s="34"/>
      <c r="AN35" s="105"/>
      <c r="AO35" s="106"/>
      <c r="AP35" s="106"/>
      <c r="AQ35" s="106"/>
      <c r="AR35" s="107"/>
      <c r="AS35" s="105"/>
      <c r="AT35" s="106"/>
      <c r="AU35" s="106"/>
      <c r="AV35" s="106"/>
      <c r="AW35" s="107"/>
      <c r="AX35" s="105"/>
      <c r="AY35" s="106"/>
      <c r="AZ35" s="106"/>
      <c r="BA35" s="106"/>
      <c r="BB35" s="107"/>
      <c r="BC35" s="105"/>
      <c r="BD35" s="106"/>
      <c r="BE35" s="106"/>
      <c r="BF35" s="106"/>
      <c r="BG35" s="107"/>
    </row>
    <row r="36" spans="1:59" ht="13.5" customHeight="1" x14ac:dyDescent="0.15">
      <c r="B36" s="108"/>
      <c r="C36" s="204"/>
      <c r="D36" s="4"/>
      <c r="E36" s="115"/>
      <c r="F36" s="11"/>
      <c r="G36" s="11"/>
      <c r="H36" s="11"/>
      <c r="I36" s="11"/>
      <c r="J36" s="116"/>
      <c r="K36" s="109"/>
      <c r="L36" s="116"/>
      <c r="M36" s="116"/>
      <c r="N36" s="109"/>
      <c r="O36" s="109"/>
      <c r="P36" s="109"/>
      <c r="Q36" s="95"/>
      <c r="R36" s="109"/>
      <c r="S36" s="97"/>
      <c r="T36" s="110"/>
      <c r="U36" s="99">
        <f t="shared" si="9"/>
        <v>0</v>
      </c>
      <c r="V36" s="111"/>
      <c r="W36" s="99">
        <f t="shared" si="0"/>
        <v>0</v>
      </c>
      <c r="X36" s="186"/>
      <c r="Y36" s="192"/>
      <c r="Z36" s="99">
        <f t="shared" si="1"/>
        <v>0</v>
      </c>
      <c r="AA36" s="112"/>
      <c r="AB36" s="110"/>
      <c r="AC36" s="110"/>
      <c r="AD36" s="110"/>
      <c r="AE36" s="113"/>
      <c r="AF36" s="113"/>
      <c r="AG36" s="113"/>
      <c r="AH36" s="113"/>
      <c r="AI36" s="114"/>
      <c r="AJ36" s="11"/>
      <c r="AK36" s="4"/>
      <c r="AL36" s="4"/>
      <c r="AM36" s="34"/>
      <c r="AN36" s="105"/>
      <c r="AO36" s="106"/>
      <c r="AP36" s="106"/>
      <c r="AQ36" s="106"/>
      <c r="AR36" s="107"/>
      <c r="AS36" s="105"/>
      <c r="AT36" s="106"/>
      <c r="AU36" s="106"/>
      <c r="AV36" s="106"/>
      <c r="AW36" s="107"/>
      <c r="AX36" s="105"/>
      <c r="AY36" s="106"/>
      <c r="AZ36" s="106"/>
      <c r="BA36" s="106"/>
      <c r="BB36" s="107"/>
      <c r="BC36" s="105"/>
      <c r="BD36" s="106"/>
      <c r="BE36" s="106"/>
      <c r="BF36" s="106"/>
      <c r="BG36" s="107"/>
    </row>
    <row r="37" spans="1:59" x14ac:dyDescent="0.15">
      <c r="B37" s="91"/>
      <c r="C37" s="203"/>
      <c r="D37" s="4"/>
      <c r="E37" s="115"/>
      <c r="F37" s="11"/>
      <c r="G37" s="11"/>
      <c r="H37" s="11"/>
      <c r="I37" s="11"/>
      <c r="J37" s="116"/>
      <c r="K37" s="109"/>
      <c r="L37" s="116"/>
      <c r="M37" s="116"/>
      <c r="N37" s="109"/>
      <c r="O37" s="109"/>
      <c r="P37" s="109"/>
      <c r="Q37" s="95"/>
      <c r="R37" s="109"/>
      <c r="S37" s="97"/>
      <c r="T37" s="110"/>
      <c r="U37" s="99">
        <f t="shared" si="9"/>
        <v>0</v>
      </c>
      <c r="V37" s="111"/>
      <c r="W37" s="99">
        <f t="shared" si="0"/>
        <v>0</v>
      </c>
      <c r="X37" s="186"/>
      <c r="Y37" s="192"/>
      <c r="Z37" s="99">
        <f t="shared" si="1"/>
        <v>0</v>
      </c>
      <c r="AA37" s="112"/>
      <c r="AB37" s="110"/>
      <c r="AC37" s="110"/>
      <c r="AD37" s="110"/>
      <c r="AE37" s="113"/>
      <c r="AF37" s="113"/>
      <c r="AG37" s="113"/>
      <c r="AH37" s="113"/>
      <c r="AI37" s="114"/>
      <c r="AJ37" s="96"/>
      <c r="AK37" s="4"/>
      <c r="AL37" s="4"/>
      <c r="AM37" s="34"/>
      <c r="AN37" s="105"/>
      <c r="AO37" s="106"/>
      <c r="AP37" s="106"/>
      <c r="AQ37" s="106"/>
      <c r="AR37" s="107"/>
      <c r="AS37" s="105"/>
      <c r="AT37" s="106"/>
      <c r="AU37" s="106"/>
      <c r="AV37" s="106"/>
      <c r="AW37" s="107"/>
      <c r="AX37" s="105"/>
      <c r="AY37" s="106"/>
      <c r="AZ37" s="106"/>
      <c r="BA37" s="106"/>
      <c r="BB37" s="107"/>
      <c r="BC37" s="105"/>
      <c r="BD37" s="106"/>
      <c r="BE37" s="106"/>
      <c r="BF37" s="106"/>
      <c r="BG37" s="107"/>
    </row>
    <row r="38" spans="1:59" x14ac:dyDescent="0.15">
      <c r="B38" s="108"/>
      <c r="C38" s="204"/>
      <c r="D38" s="4"/>
      <c r="E38" s="115"/>
      <c r="F38" s="11"/>
      <c r="G38" s="11"/>
      <c r="H38" s="11"/>
      <c r="I38" s="11"/>
      <c r="J38" s="116"/>
      <c r="K38" s="109"/>
      <c r="L38" s="116"/>
      <c r="M38" s="116"/>
      <c r="N38" s="109"/>
      <c r="O38" s="109"/>
      <c r="P38" s="116"/>
      <c r="Q38" s="95"/>
      <c r="R38" s="109"/>
      <c r="S38" s="97"/>
      <c r="T38" s="110"/>
      <c r="U38" s="99">
        <f t="shared" si="9"/>
        <v>0</v>
      </c>
      <c r="V38" s="111"/>
      <c r="W38" s="99">
        <f t="shared" si="0"/>
        <v>0</v>
      </c>
      <c r="X38" s="186"/>
      <c r="Y38" s="192"/>
      <c r="Z38" s="99">
        <f t="shared" si="1"/>
        <v>0</v>
      </c>
      <c r="AA38" s="112"/>
      <c r="AB38" s="110"/>
      <c r="AC38" s="110"/>
      <c r="AD38" s="110"/>
      <c r="AE38" s="113"/>
      <c r="AF38" s="113"/>
      <c r="AG38" s="113"/>
      <c r="AH38" s="113"/>
      <c r="AI38" s="114"/>
      <c r="AJ38" s="11"/>
      <c r="AK38" s="4"/>
      <c r="AL38" s="4"/>
      <c r="AM38" s="34"/>
      <c r="AN38" s="105"/>
      <c r="AO38" s="106"/>
      <c r="AP38" s="106"/>
      <c r="AQ38" s="106"/>
      <c r="AR38" s="107"/>
      <c r="AS38" s="105"/>
      <c r="AT38" s="106"/>
      <c r="AU38" s="106"/>
      <c r="AV38" s="106"/>
      <c r="AW38" s="107"/>
      <c r="AX38" s="105"/>
      <c r="AY38" s="106"/>
      <c r="AZ38" s="106"/>
      <c r="BA38" s="106"/>
      <c r="BB38" s="107"/>
      <c r="BC38" s="105"/>
      <c r="BD38" s="106"/>
      <c r="BE38" s="106"/>
      <c r="BF38" s="106"/>
      <c r="BG38" s="107"/>
    </row>
    <row r="39" spans="1:59" x14ac:dyDescent="0.15">
      <c r="B39" s="91"/>
      <c r="C39" s="203"/>
      <c r="D39" s="4"/>
      <c r="E39" s="115"/>
      <c r="F39" s="118"/>
      <c r="G39" s="118"/>
      <c r="H39" s="11"/>
      <c r="I39" s="11"/>
      <c r="J39" s="11"/>
      <c r="K39" s="11"/>
      <c r="L39" s="11"/>
      <c r="M39" s="11"/>
      <c r="N39" s="11"/>
      <c r="O39" s="11"/>
      <c r="P39" s="11"/>
      <c r="Q39" s="95"/>
      <c r="R39" s="109"/>
      <c r="S39" s="97"/>
      <c r="T39" s="110"/>
      <c r="U39" s="99">
        <f t="shared" si="9"/>
        <v>0</v>
      </c>
      <c r="V39" s="111"/>
      <c r="W39" s="99">
        <f t="shared" si="0"/>
        <v>0</v>
      </c>
      <c r="X39" s="187"/>
      <c r="Y39" s="192"/>
      <c r="Z39" s="99">
        <f t="shared" si="1"/>
        <v>0</v>
      </c>
      <c r="AA39" s="119"/>
      <c r="AB39" s="183"/>
      <c r="AC39" s="120"/>
      <c r="AD39" s="120"/>
      <c r="AE39" s="113"/>
      <c r="AF39" s="120"/>
      <c r="AG39" s="120"/>
      <c r="AH39" s="113"/>
      <c r="AI39" s="114"/>
      <c r="AJ39" s="11"/>
      <c r="AK39" s="4"/>
      <c r="AL39" s="4"/>
      <c r="AM39" s="34"/>
      <c r="AN39" s="105"/>
      <c r="AO39" s="106"/>
      <c r="AP39" s="106"/>
      <c r="AQ39" s="106"/>
      <c r="AR39" s="107"/>
      <c r="AS39" s="105"/>
      <c r="AT39" s="106"/>
      <c r="AU39" s="106"/>
      <c r="AV39" s="106"/>
      <c r="AW39" s="107"/>
      <c r="AX39" s="105"/>
      <c r="AY39" s="106"/>
      <c r="AZ39" s="106"/>
      <c r="BA39" s="106"/>
      <c r="BB39" s="107"/>
      <c r="BC39" s="105"/>
      <c r="BD39" s="106"/>
      <c r="BE39" s="106"/>
      <c r="BF39" s="106"/>
      <c r="BG39" s="107"/>
    </row>
    <row r="40" spans="1:59" ht="14.25" thickBot="1" x14ac:dyDescent="0.2">
      <c r="B40" s="212"/>
      <c r="C40" s="213"/>
      <c r="D40" s="129"/>
      <c r="E40" s="214"/>
      <c r="F40" s="215"/>
      <c r="G40" s="121"/>
      <c r="H40" s="121"/>
      <c r="I40" s="121"/>
      <c r="J40" s="121"/>
      <c r="K40" s="121"/>
      <c r="L40" s="121"/>
      <c r="M40" s="121"/>
      <c r="N40" s="121"/>
      <c r="O40" s="121"/>
      <c r="P40" s="116"/>
      <c r="Q40" s="122"/>
      <c r="R40" s="109"/>
      <c r="S40" s="97"/>
      <c r="T40" s="195"/>
      <c r="U40" s="196">
        <f t="shared" si="9"/>
        <v>0</v>
      </c>
      <c r="V40" s="111"/>
      <c r="W40" s="99">
        <f t="shared" si="0"/>
        <v>0</v>
      </c>
      <c r="X40" s="188"/>
      <c r="Y40" s="192"/>
      <c r="Z40" s="99">
        <f t="shared" si="1"/>
        <v>0</v>
      </c>
      <c r="AA40" s="123"/>
      <c r="AB40" s="113"/>
      <c r="AC40" s="124"/>
      <c r="AD40" s="124"/>
      <c r="AE40" s="125"/>
      <c r="AF40" s="125"/>
      <c r="AG40" s="126"/>
      <c r="AH40" s="103"/>
      <c r="AI40" s="127"/>
      <c r="AJ40" s="128"/>
      <c r="AK40" s="129"/>
      <c r="AL40" s="4"/>
      <c r="AM40" s="34"/>
      <c r="AN40" s="105"/>
      <c r="AO40" s="106" t="e">
        <f t="shared" si="2"/>
        <v>#REF!</v>
      </c>
      <c r="AP40" s="106" t="e">
        <f>ROUNDDOWN(AM40*AN40*#REF!*1/2,0)</f>
        <v>#REF!</v>
      </c>
      <c r="AQ40" s="106" t="e">
        <f>ROUNDDOWN(AM40*AN40*#REF!*1/2,0)</f>
        <v>#REF!</v>
      </c>
      <c r="AR40" s="107"/>
      <c r="AS40" s="105"/>
      <c r="AT40" s="106" t="e">
        <f t="shared" si="3"/>
        <v>#REF!</v>
      </c>
      <c r="AU40" s="106" t="e">
        <f>ROUNDDOWN(AR40*AS40*#REF!*1/2,0)</f>
        <v>#REF!</v>
      </c>
      <c r="AV40" s="106" t="e">
        <f>ROUNDDOWN(AR40*AS40*#REF!*1/2,0)</f>
        <v>#REF!</v>
      </c>
      <c r="AW40" s="107"/>
      <c r="AX40" s="105">
        <v>0</v>
      </c>
      <c r="AY40" s="106" t="e">
        <f t="shared" si="5"/>
        <v>#REF!</v>
      </c>
      <c r="AZ40" s="106" t="e">
        <f>ROUNDDOWN(AW40*AX40*#REF!*1/2,0)</f>
        <v>#REF!</v>
      </c>
      <c r="BA40" s="106" t="e">
        <f>ROUNDDOWN(AW40*AX40*#REF!*1/2,0)</f>
        <v>#REF!</v>
      </c>
      <c r="BB40" s="107"/>
      <c r="BC40" s="105"/>
      <c r="BD40" s="106" t="e">
        <f t="shared" si="4"/>
        <v>#REF!</v>
      </c>
      <c r="BE40" s="106" t="e">
        <f>ROUNDDOWN(BB40*BC40*#REF!*1/2,0)</f>
        <v>#REF!</v>
      </c>
      <c r="BF40" s="106" t="e">
        <f>ROUNDDOWN(BB40*BC40*#REF!*1/2,0)</f>
        <v>#REF!</v>
      </c>
      <c r="BG40" s="107"/>
    </row>
    <row r="41" spans="1:59" ht="18.75" thickTop="1" thickBot="1" x14ac:dyDescent="0.2">
      <c r="B41" s="210">
        <f>COUNTA(B21:B40)</f>
        <v>10</v>
      </c>
      <c r="C41" s="207"/>
      <c r="F41" s="211">
        <f>COUNTIF(F21:F40,"○")</f>
        <v>8</v>
      </c>
      <c r="G41" s="131"/>
      <c r="H41" s="131">
        <f t="shared" ref="H41:P41" si="10">COUNTIF(H21:H40,"○")</f>
        <v>0</v>
      </c>
      <c r="I41" s="131">
        <f t="shared" si="10"/>
        <v>8</v>
      </c>
      <c r="J41" s="131">
        <f t="shared" si="10"/>
        <v>8</v>
      </c>
      <c r="K41" s="131">
        <f t="shared" si="10"/>
        <v>8</v>
      </c>
      <c r="L41" s="131">
        <f t="shared" si="10"/>
        <v>8</v>
      </c>
      <c r="M41" s="131">
        <f t="shared" si="10"/>
        <v>8</v>
      </c>
      <c r="N41" s="131">
        <f t="shared" si="10"/>
        <v>8</v>
      </c>
      <c r="O41" s="131">
        <f t="shared" si="10"/>
        <v>1</v>
      </c>
      <c r="P41" s="131">
        <f t="shared" si="10"/>
        <v>8</v>
      </c>
      <c r="Q41" s="131"/>
      <c r="R41" s="132"/>
      <c r="S41" s="133"/>
      <c r="T41" s="199" t="s">
        <v>94</v>
      </c>
      <c r="U41" s="200">
        <f>SUM(U21:U40)</f>
        <v>242000</v>
      </c>
      <c r="V41" s="194">
        <f>SUM(V21:V40)</f>
        <v>0</v>
      </c>
      <c r="W41" s="135"/>
      <c r="X41" s="131"/>
      <c r="Y41" s="135"/>
      <c r="Z41" s="135"/>
      <c r="AA41" s="136">
        <f>SUBTOTAL(9,AA21:AA40)*0.01</f>
        <v>3.6</v>
      </c>
      <c r="AB41" s="137">
        <f>SUBTOTAL(9,AB21:AB40)*0.01</f>
        <v>3.6</v>
      </c>
      <c r="AC41" s="134">
        <f>SUBTOTAL(9,AC21:AC40)</f>
        <v>18000</v>
      </c>
      <c r="AD41" s="134">
        <f>SUBTOTAL(9,AD21:AD40)</f>
        <v>15100</v>
      </c>
      <c r="AE41" s="138"/>
      <c r="AF41" s="139">
        <f>SUBTOTAL(9,AF21:AF40)</f>
        <v>0</v>
      </c>
      <c r="AG41" s="140">
        <f>SUBTOTAL(9,AG21:AG40)</f>
        <v>0</v>
      </c>
      <c r="AH41" s="140">
        <f>SUBTOTAL(9,AH21:AH40)</f>
        <v>0</v>
      </c>
      <c r="AI41" s="127"/>
      <c r="AJ41" s="128"/>
      <c r="AK41" s="129"/>
      <c r="AL41" s="141">
        <f>SUM(AL21:AL40)</f>
        <v>14</v>
      </c>
      <c r="AM41" s="209">
        <f>SUM(AM21:AM40)*0.01</f>
        <v>3.6</v>
      </c>
      <c r="AN41" s="142">
        <f>SUM(AN21:AN40)</f>
        <v>50400</v>
      </c>
      <c r="AO41" s="142" t="e">
        <f>SUM(AO21:AO40)</f>
        <v>#REF!</v>
      </c>
      <c r="AP41" s="142" t="e">
        <f>SUM(AP21:AP40)</f>
        <v>#REF!</v>
      </c>
      <c r="AQ41" s="142" t="e">
        <f>SUM(AQ21:AQ40)</f>
        <v>#REF!</v>
      </c>
      <c r="AR41" s="130">
        <f>COUNTA(AR21:AR40)</f>
        <v>13</v>
      </c>
      <c r="AS41" s="142">
        <f>SUM(AS21:AS40)</f>
        <v>0</v>
      </c>
      <c r="AT41" s="142" t="e">
        <f>SUM(AT21:AT40)</f>
        <v>#REF!</v>
      </c>
      <c r="AU41" s="142" t="e">
        <f>SUM(AU21:AU40)</f>
        <v>#REF!</v>
      </c>
      <c r="AV41" s="142" t="e">
        <f>SUM(AV21:AV40)</f>
        <v>#REF!</v>
      </c>
      <c r="AW41" s="130">
        <f>COUNTA(AW21:AW40)</f>
        <v>1</v>
      </c>
      <c r="AX41" s="142">
        <f>SUM(AX21:AX40)</f>
        <v>0</v>
      </c>
      <c r="AY41" s="132" t="e">
        <f>SUM(AY21:AY40)</f>
        <v>#REF!</v>
      </c>
      <c r="AZ41" s="132" t="e">
        <f>SUM(AZ21:AZ40)</f>
        <v>#REF!</v>
      </c>
      <c r="BA41" s="132" t="e">
        <f>SUM(BA21:BA40)</f>
        <v>#REF!</v>
      </c>
      <c r="BB41" s="130">
        <f>COUNTA(BB21:BB40)</f>
        <v>1</v>
      </c>
      <c r="BC41" s="132">
        <f>SUM(BC21:BC40)</f>
        <v>0</v>
      </c>
      <c r="BD41" s="132" t="e">
        <f>SUM(BD21:BD40)</f>
        <v>#REF!</v>
      </c>
      <c r="BE41" s="132" t="e">
        <f>SUM(BE21:BE40)</f>
        <v>#REF!</v>
      </c>
      <c r="BF41" s="132" t="e">
        <f>SUM(BF21:BF40)</f>
        <v>#REF!</v>
      </c>
      <c r="BG41" s="132">
        <f>SUM(BG21:BG40)</f>
        <v>17.600000000000001</v>
      </c>
    </row>
    <row r="42" spans="1:59" ht="15" thickTop="1" thickBot="1" x14ac:dyDescent="0.2">
      <c r="C42" s="216"/>
      <c r="S42" s="6" t="s">
        <v>1</v>
      </c>
      <c r="T42" s="197" t="s">
        <v>95</v>
      </c>
      <c r="U42" s="198">
        <f>SUMPRODUCT(($Q$21:$Q$40="115%")*($R$21:$R$40="Ａ重油")*($U$21:$U$40))</f>
        <v>4800</v>
      </c>
      <c r="V42" s="143">
        <f>SUMPRODUCT(($Q$21:$Q$40="115%")*($R$21:$R$40="Ａ重油")*($V$21:$V$40))</f>
        <v>0</v>
      </c>
      <c r="W42" s="143"/>
      <c r="X42" s="143"/>
      <c r="Y42" s="143"/>
      <c r="Z42" s="143"/>
      <c r="AA42" s="144" t="s">
        <v>96</v>
      </c>
      <c r="AB42" s="145"/>
      <c r="AC42" s="146">
        <f>(AA41/$AC41*0.1)</f>
        <v>2.0000000000000002E-5</v>
      </c>
      <c r="AD42" s="146">
        <f>(AA41/$AD41*0.1)</f>
        <v>2.3841059602649006E-5</v>
      </c>
      <c r="AE42" s="147" t="s">
        <v>97</v>
      </c>
      <c r="AF42" s="148" t="e">
        <f>AC41/AF41</f>
        <v>#DIV/0!</v>
      </c>
      <c r="AG42" s="149" t="e">
        <f>AD41/AG41</f>
        <v>#DIV/0!</v>
      </c>
      <c r="AH42" s="150"/>
      <c r="AI42" s="151"/>
    </row>
    <row r="43" spans="1:59" ht="13.5" customHeight="1" x14ac:dyDescent="0.15">
      <c r="B43" t="s">
        <v>122</v>
      </c>
      <c r="S43" s="6" t="s">
        <v>6</v>
      </c>
      <c r="T43" s="8" t="s">
        <v>91</v>
      </c>
      <c r="U43" s="143">
        <f>SUMPRODUCT(($Q$21:$Q$40="115%")*($R$21:$R$40="灯油")*($U$21:$U$40))</f>
        <v>5200</v>
      </c>
      <c r="V43" s="143">
        <f>SUMPRODUCT(($Q$21:$Q$40="115%")*($R$21:$R$40="灯油")*($V$21:$V$40))</f>
        <v>0</v>
      </c>
      <c r="W43" s="143"/>
      <c r="X43" s="143"/>
      <c r="Y43" s="143"/>
      <c r="Z43" s="143"/>
      <c r="AA43" s="193" t="s">
        <v>98</v>
      </c>
      <c r="AB43" s="152"/>
      <c r="AC43" s="152"/>
      <c r="AD43" s="152"/>
      <c r="AE43" s="153" t="s">
        <v>99</v>
      </c>
      <c r="AF43" s="153"/>
      <c r="AG43" s="153"/>
      <c r="AH43" s="154"/>
      <c r="AI43" s="154"/>
    </row>
    <row r="44" spans="1:59" ht="13.5" customHeight="1" x14ac:dyDescent="0.15">
      <c r="A44" t="s">
        <v>123</v>
      </c>
      <c r="S44" s="6" t="s">
        <v>11</v>
      </c>
      <c r="T44" s="8" t="s">
        <v>95</v>
      </c>
      <c r="U44" s="143">
        <f>SUMPRODUCT(($Q$21:$Q$40="130%")*($R$21:$R$40="Ａ重油")*($U$21:$U$40))</f>
        <v>24500</v>
      </c>
      <c r="V44" s="143">
        <f>SUMPRODUCT(($Q$21:$Q$40="130%")*($R$21:$R$40="Ａ重油")*($V$21:$V$40))</f>
        <v>0</v>
      </c>
      <c r="W44" s="143"/>
      <c r="X44" s="143"/>
      <c r="Y44" s="143"/>
      <c r="Z44" s="143"/>
      <c r="AA44" s="155" t="s">
        <v>94</v>
      </c>
      <c r="AB44" s="155"/>
      <c r="AC44" s="113"/>
      <c r="AD44" s="156"/>
      <c r="AE44" s="157" t="s">
        <v>94</v>
      </c>
      <c r="AF44" s="110"/>
      <c r="AG44" s="110"/>
      <c r="AH44" s="158"/>
      <c r="AI44" s="159"/>
      <c r="AJ44" s="160"/>
      <c r="AK44" s="160"/>
      <c r="AL44" s="161"/>
      <c r="AM44" s="161"/>
    </row>
    <row r="45" spans="1:59" x14ac:dyDescent="0.15">
      <c r="A45" t="s">
        <v>124</v>
      </c>
      <c r="S45" s="6" t="s">
        <v>14</v>
      </c>
      <c r="T45" s="8" t="s">
        <v>91</v>
      </c>
      <c r="U45" s="143">
        <f>SUMPRODUCT(($Q$21:$Q$40="130%")*($R$21:$R$40="灯油")*($U$21:$U$40))</f>
        <v>25900</v>
      </c>
      <c r="V45" s="143">
        <f>SUMPRODUCT(($Q$21:$Q$40="130%")*($R$21:$R$40="灯油")*($V$21:$V$40))</f>
        <v>0</v>
      </c>
      <c r="W45" s="143"/>
      <c r="X45" s="143"/>
      <c r="Y45" s="143"/>
      <c r="Z45" s="143"/>
      <c r="AA45" s="6" t="s">
        <v>96</v>
      </c>
      <c r="AB45" s="6"/>
      <c r="AC45" s="113"/>
      <c r="AD45" s="156"/>
      <c r="AE45" s="162" t="s">
        <v>97</v>
      </c>
      <c r="AF45" s="110"/>
      <c r="AG45" s="110"/>
      <c r="AH45" s="158"/>
      <c r="AI45" s="163"/>
      <c r="AJ45" s="164"/>
      <c r="AK45" s="164"/>
      <c r="AL45" s="164"/>
      <c r="AM45" s="164"/>
    </row>
    <row r="46" spans="1:59" x14ac:dyDescent="0.15">
      <c r="A46" t="s">
        <v>125</v>
      </c>
      <c r="S46" s="6" t="s">
        <v>18</v>
      </c>
      <c r="T46" s="8" t="s">
        <v>95</v>
      </c>
      <c r="U46" s="143">
        <f>SUMPRODUCT(($Q$21:$Q$40="150%")*($R$21:$R$40="Ａ重油")*($U$21:$U$40))</f>
        <v>61200</v>
      </c>
      <c r="V46" s="143">
        <f>SUMPRODUCT(($Q$21:$Q$40="150%")*($R$21:$R$40="Ａ重油")*($V$21:$V$40))</f>
        <v>0</v>
      </c>
      <c r="W46" s="143"/>
      <c r="X46" s="143"/>
      <c r="Y46" s="143"/>
      <c r="Z46" s="143"/>
      <c r="AA46" s="111"/>
    </row>
    <row r="47" spans="1:59" x14ac:dyDescent="0.15">
      <c r="A47" t="s">
        <v>126</v>
      </c>
      <c r="S47" s="6" t="s">
        <v>20</v>
      </c>
      <c r="T47" s="8" t="s">
        <v>91</v>
      </c>
      <c r="U47" s="143">
        <f>SUMPRODUCT(($Q$21:$Q$40="150%")*($R$21:$R$40="灯油")*($U$21:$U$40))</f>
        <v>73400</v>
      </c>
      <c r="V47" s="143">
        <f>SUMPRODUCT(($Q$21:$Q$40="150%")*($R$21:$R$40="灯油")*($V$21:$V$40))</f>
        <v>0</v>
      </c>
      <c r="W47" s="143"/>
      <c r="X47" s="143"/>
      <c r="Y47" s="143"/>
      <c r="Z47" s="143"/>
      <c r="AA47" s="111"/>
    </row>
    <row r="48" spans="1:59" x14ac:dyDescent="0.15">
      <c r="A48" s="180" t="s">
        <v>127</v>
      </c>
      <c r="S48" s="6" t="s">
        <v>22</v>
      </c>
      <c r="T48" s="8" t="s">
        <v>95</v>
      </c>
      <c r="U48" s="143">
        <f>SUMPRODUCT(($Q$21:$Q$40="170%")*($R$21:$R$40="Ａ重油")*($U$21:$U$40))</f>
        <v>22800</v>
      </c>
      <c r="V48" s="143">
        <f>SUMPRODUCT(($Q$21:$Q$40="170%")*($R$21:$R$40="Ａ重油")*($V$21:$V$40))</f>
        <v>0</v>
      </c>
      <c r="W48" s="143"/>
      <c r="X48" s="143"/>
      <c r="Y48" s="143"/>
      <c r="Z48" s="143"/>
      <c r="AA48" s="159"/>
    </row>
    <row r="49" spans="1:36" x14ac:dyDescent="0.15">
      <c r="A49" t="s">
        <v>132</v>
      </c>
      <c r="S49" s="6" t="s">
        <v>26</v>
      </c>
      <c r="T49" s="8" t="s">
        <v>91</v>
      </c>
      <c r="U49" s="143">
        <f>SUMPRODUCT(($Q$21:$Q$40="170%")*($R$21:$R$40="灯油")*($U$21:$U$40))</f>
        <v>24200</v>
      </c>
      <c r="V49" s="143">
        <f>SUMPRODUCT(($Q$21:$Q$40="170%")*($R$21:$R$40="灯油")*($V$21:$V$40))</f>
        <v>0</v>
      </c>
      <c r="W49" s="143"/>
      <c r="X49" s="143"/>
      <c r="Y49" s="143"/>
      <c r="Z49" s="143"/>
      <c r="AA49" s="159"/>
    </row>
    <row r="50" spans="1:36" x14ac:dyDescent="0.15">
      <c r="A50" s="180" t="s">
        <v>128</v>
      </c>
      <c r="S50" s="6" t="s">
        <v>1</v>
      </c>
      <c r="T50" s="8" t="s">
        <v>95</v>
      </c>
      <c r="U50" s="165">
        <f>SUMPRODUCT(($Q$21:$Q$40="115%")*($R$21:$R$40="Ａ重油")*1)</f>
        <v>1</v>
      </c>
      <c r="V50" s="166"/>
      <c r="W50" s="184"/>
      <c r="X50" s="184"/>
      <c r="Y50" s="184"/>
      <c r="Z50" s="184"/>
      <c r="AA50" s="1"/>
    </row>
    <row r="51" spans="1:36" x14ac:dyDescent="0.15">
      <c r="A51" t="s">
        <v>133</v>
      </c>
      <c r="S51" s="6" t="s">
        <v>6</v>
      </c>
      <c r="T51" s="8" t="s">
        <v>91</v>
      </c>
      <c r="U51" s="165">
        <f>SUMPRODUCT(($Q$21:$Q$40="115%")*($R$21:$R$40="灯油")*1)</f>
        <v>1</v>
      </c>
      <c r="V51" s="166"/>
      <c r="W51" s="184"/>
      <c r="X51" s="184"/>
      <c r="Y51" s="184"/>
      <c r="Z51" s="184"/>
      <c r="AA51" s="1"/>
    </row>
    <row r="52" spans="1:36" x14ac:dyDescent="0.15">
      <c r="S52" s="6" t="s">
        <v>11</v>
      </c>
      <c r="T52" s="8" t="s">
        <v>95</v>
      </c>
      <c r="U52" s="165">
        <f>SUMPRODUCT(($Q$21:$Q$40="130%")*($R$21:$R$40="Ａ重油")*1)</f>
        <v>1</v>
      </c>
      <c r="V52" s="166"/>
      <c r="W52" s="184"/>
      <c r="X52" s="184"/>
      <c r="Y52" s="184"/>
      <c r="Z52" s="184"/>
      <c r="AA52" s="1"/>
    </row>
    <row r="53" spans="1:36" x14ac:dyDescent="0.15">
      <c r="A53" t="s">
        <v>129</v>
      </c>
      <c r="S53" s="6" t="s">
        <v>14</v>
      </c>
      <c r="T53" s="8" t="s">
        <v>91</v>
      </c>
      <c r="U53" s="165">
        <f>SUMPRODUCT(($Q$21:$Q$40="130%")*($R$21:$R$40="灯油")*1)</f>
        <v>1</v>
      </c>
      <c r="V53" s="166"/>
      <c r="W53" s="184"/>
      <c r="X53" s="184"/>
      <c r="Y53" s="184"/>
      <c r="Z53" s="184"/>
      <c r="AA53" s="1"/>
    </row>
    <row r="54" spans="1:36" x14ac:dyDescent="0.15">
      <c r="A54" t="s">
        <v>130</v>
      </c>
      <c r="S54" s="6" t="s">
        <v>18</v>
      </c>
      <c r="T54" s="8" t="s">
        <v>95</v>
      </c>
      <c r="U54" s="165">
        <f>SUMPRODUCT(($Q$21:$Q$40="150%")*($R$21:$R$40="Ａ重油")*1)</f>
        <v>1</v>
      </c>
      <c r="V54" s="166"/>
      <c r="W54" s="184"/>
      <c r="X54" s="184"/>
      <c r="Y54" s="184"/>
      <c r="Z54" s="184"/>
      <c r="AA54" s="1"/>
    </row>
    <row r="55" spans="1:36" x14ac:dyDescent="0.15">
      <c r="B55" t="s">
        <v>131</v>
      </c>
      <c r="S55" s="6" t="s">
        <v>20</v>
      </c>
      <c r="T55" s="8" t="s">
        <v>91</v>
      </c>
      <c r="U55" s="165">
        <f>SUMPRODUCT(($Q$21:$Q$40="150%")*($R$21:$R$40="灯油")*1)</f>
        <v>1</v>
      </c>
      <c r="V55" s="167"/>
      <c r="W55" s="42"/>
      <c r="X55" s="42"/>
      <c r="Y55" s="42"/>
      <c r="Z55" s="42"/>
      <c r="AA55" s="1"/>
    </row>
    <row r="56" spans="1:36" x14ac:dyDescent="0.15">
      <c r="S56" s="6" t="s">
        <v>22</v>
      </c>
      <c r="T56" s="8" t="s">
        <v>95</v>
      </c>
      <c r="U56" s="165">
        <f>SUMPRODUCT(($Q$21:$Q$40="170%")*($R$21:$R$40="Ａ重油")*1)</f>
        <v>1</v>
      </c>
      <c r="V56" s="42"/>
      <c r="W56" s="42"/>
      <c r="X56" s="42"/>
      <c r="Y56" s="42"/>
      <c r="Z56" s="42"/>
      <c r="AA56" s="1"/>
    </row>
    <row r="57" spans="1:36" x14ac:dyDescent="0.15">
      <c r="S57" s="6" t="s">
        <v>26</v>
      </c>
      <c r="T57" s="8" t="s">
        <v>91</v>
      </c>
      <c r="U57" s="165">
        <f>SUMPRODUCT(($Q$21:$Q$40="170%")*($R$21:$R$40="灯油")*1)</f>
        <v>1</v>
      </c>
      <c r="V57" s="23"/>
      <c r="W57" s="23"/>
      <c r="X57" s="23"/>
      <c r="Y57" s="23"/>
      <c r="Z57" s="23"/>
    </row>
    <row r="58" spans="1:36" x14ac:dyDescent="0.15">
      <c r="A58" s="217" t="s">
        <v>147</v>
      </c>
      <c r="B58" s="217"/>
      <c r="C58" s="217"/>
      <c r="D58" s="217"/>
      <c r="E58" s="217"/>
      <c r="F58" s="217"/>
      <c r="G58" s="217"/>
      <c r="H58" s="217"/>
      <c r="I58" s="217"/>
      <c r="J58" s="217"/>
      <c r="K58" s="217"/>
      <c r="L58" s="217"/>
      <c r="M58" s="217"/>
      <c r="N58" s="217"/>
      <c r="O58" s="217"/>
      <c r="S58" s="6" t="s">
        <v>100</v>
      </c>
      <c r="T58" s="6"/>
      <c r="U58" s="165">
        <f>SUM(U50:U57)</f>
        <v>8</v>
      </c>
    </row>
    <row r="59" spans="1:36" x14ac:dyDescent="0.15">
      <c r="A59" s="217"/>
      <c r="B59" s="217" t="s">
        <v>148</v>
      </c>
      <c r="C59" s="217"/>
      <c r="D59" s="217"/>
      <c r="E59" s="217"/>
      <c r="F59" s="217"/>
      <c r="G59" s="217"/>
      <c r="H59" s="217"/>
      <c r="I59" s="217"/>
      <c r="J59" s="217"/>
      <c r="K59" s="217"/>
      <c r="L59" s="217"/>
      <c r="M59" s="217"/>
      <c r="N59" s="217"/>
      <c r="O59" s="217"/>
      <c r="AI59" s="221"/>
      <c r="AJ59" s="222"/>
    </row>
    <row r="60" spans="1:36" x14ac:dyDescent="0.15">
      <c r="AI60" s="104" t="s">
        <v>89</v>
      </c>
      <c r="AJ60" t="s">
        <v>101</v>
      </c>
    </row>
    <row r="61" spans="1:36" x14ac:dyDescent="0.15">
      <c r="AI61" s="114" t="s">
        <v>84</v>
      </c>
    </row>
    <row r="62" spans="1:36" x14ac:dyDescent="0.15">
      <c r="E62" s="168"/>
    </row>
    <row r="63" spans="1:36" x14ac:dyDescent="0.15">
      <c r="E63" s="168"/>
    </row>
    <row r="64" spans="1:36" x14ac:dyDescent="0.15">
      <c r="D64" s="169"/>
      <c r="E64" s="168"/>
    </row>
    <row r="65" spans="2:5" x14ac:dyDescent="0.15">
      <c r="B65">
        <v>10</v>
      </c>
      <c r="E65" s="168"/>
    </row>
    <row r="66" spans="2:5" x14ac:dyDescent="0.15">
      <c r="B66">
        <v>11</v>
      </c>
    </row>
    <row r="67" spans="2:5" x14ac:dyDescent="0.15">
      <c r="B67">
        <v>12</v>
      </c>
    </row>
    <row r="68" spans="2:5" x14ac:dyDescent="0.15">
      <c r="B68">
        <v>1</v>
      </c>
      <c r="E68" s="170" t="s">
        <v>102</v>
      </c>
    </row>
    <row r="69" spans="2:5" x14ac:dyDescent="0.15">
      <c r="B69">
        <v>2</v>
      </c>
      <c r="E69" s="8" t="s">
        <v>103</v>
      </c>
    </row>
    <row r="70" spans="2:5" x14ac:dyDescent="0.15">
      <c r="B70">
        <v>3</v>
      </c>
      <c r="E70" s="8" t="s">
        <v>104</v>
      </c>
    </row>
    <row r="71" spans="2:5" x14ac:dyDescent="0.15">
      <c r="B71">
        <v>4</v>
      </c>
    </row>
    <row r="72" spans="2:5" x14ac:dyDescent="0.15">
      <c r="B72">
        <v>5</v>
      </c>
      <c r="E72" s="171" t="s">
        <v>105</v>
      </c>
    </row>
    <row r="73" spans="2:5" x14ac:dyDescent="0.15">
      <c r="B73">
        <v>6</v>
      </c>
      <c r="E73" s="8" t="s">
        <v>106</v>
      </c>
    </row>
    <row r="74" spans="2:5" x14ac:dyDescent="0.15">
      <c r="E74" s="8" t="s">
        <v>107</v>
      </c>
    </row>
    <row r="76" spans="2:5" x14ac:dyDescent="0.15">
      <c r="E76" s="170" t="s">
        <v>108</v>
      </c>
    </row>
    <row r="77" spans="2:5" x14ac:dyDescent="0.15">
      <c r="E77" s="172" t="s">
        <v>109</v>
      </c>
    </row>
    <row r="78" spans="2:5" x14ac:dyDescent="0.15">
      <c r="E78" s="173" t="s">
        <v>110</v>
      </c>
    </row>
    <row r="79" spans="2:5" x14ac:dyDescent="0.15">
      <c r="E79" s="173" t="s">
        <v>111</v>
      </c>
    </row>
    <row r="80" spans="2:5" x14ac:dyDescent="0.15">
      <c r="E80" s="173" t="s">
        <v>112</v>
      </c>
    </row>
    <row r="82" spans="5:5" x14ac:dyDescent="0.15">
      <c r="E82" s="170" t="s">
        <v>113</v>
      </c>
    </row>
    <row r="83" spans="5:5" x14ac:dyDescent="0.15">
      <c r="E83" s="8" t="s">
        <v>95</v>
      </c>
    </row>
    <row r="84" spans="5:5" x14ac:dyDescent="0.15">
      <c r="E84" s="8" t="s">
        <v>91</v>
      </c>
    </row>
    <row r="86" spans="5:5" x14ac:dyDescent="0.15">
      <c r="E86" s="13">
        <v>0.7</v>
      </c>
    </row>
    <row r="87" spans="5:5" x14ac:dyDescent="0.15">
      <c r="E87" s="13">
        <v>0.8</v>
      </c>
    </row>
    <row r="88" spans="5:5" x14ac:dyDescent="0.15">
      <c r="E88" s="13">
        <v>0.9</v>
      </c>
    </row>
    <row r="89" spans="5:5" x14ac:dyDescent="0.15">
      <c r="E89" s="13">
        <v>1</v>
      </c>
    </row>
  </sheetData>
  <mergeCells count="3">
    <mergeCell ref="F11:H11"/>
    <mergeCell ref="F12:H12"/>
    <mergeCell ref="F8:H8"/>
  </mergeCells>
  <phoneticPr fontId="3"/>
  <dataValidations count="10">
    <dataValidation type="list" allowBlank="1" showInputMessage="1" showErrorMessage="1" sqref="AJ21:AJ41">
      <formula1>$AJ$58:$AJ$60</formula1>
    </dataValidation>
    <dataValidation type="list" allowBlank="1" showInputMessage="1" showErrorMessage="1" sqref="AI21:AI41">
      <formula1>$AI$60:$AI$61</formula1>
    </dataValidation>
    <dataValidation type="list" allowBlank="1" showInputMessage="1" showErrorMessage="1" sqref="S21:S40">
      <formula1>$T$2:$T$9</formula1>
    </dataValidation>
    <dataValidation type="list" allowBlank="1" showInputMessage="1" showErrorMessage="1" sqref="AI59:AI61">
      <formula1>$AJ$59:$AJ$60</formula1>
    </dataValidation>
    <dataValidation type="list" allowBlank="1" showInputMessage="1" showErrorMessage="1" sqref="Q21:Q40">
      <formula1>$E$77:$E$80</formula1>
    </dataValidation>
    <dataValidation type="list" allowBlank="1" showInputMessage="1" showErrorMessage="1" sqref="R21:R40">
      <formula1>$E$83:$E$84</formula1>
    </dataValidation>
    <dataValidation type="list" allowBlank="1" showInputMessage="1" showErrorMessage="1" sqref="I11 K11">
      <formula1>$B$65:$B$73</formula1>
    </dataValidation>
    <dataValidation type="list" allowBlank="1" showInputMessage="1" showErrorMessage="1" sqref="N12">
      <formula1>$E$86:$E$89</formula1>
    </dataValidation>
    <dataValidation type="list" allowBlank="1" showInputMessage="1" showErrorMessage="1" sqref="AD3:AD5">
      <formula1>"'〇,'×"</formula1>
    </dataValidation>
    <dataValidation type="list" allowBlank="1" showInputMessage="1" showErrorMessage="1" sqref="X21:X40 F21:P40">
      <formula1>$E$69:$E$70</formula1>
    </dataValidation>
  </dataValidations>
  <pageMargins left="0.27559055118110237" right="0.31496062992125984" top="0.55118110236220474" bottom="0.43307086614173229" header="0.31496062992125984" footer="0.31496062992125984"/>
  <pageSetup paperSize="9" scale="59" fitToWidth="0" orientation="landscape" cellComments="asDisplayed" r:id="rId1"/>
  <headerFooter differentFirst="1"/>
  <colBreaks count="1" manualBreakCount="1">
    <brk id="26" max="5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【R4】一覧表(参考様式)</vt:lpstr>
      <vt:lpstr>'【R4】一覧表(参考様式)'!Print_Area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H30030067</dc:creator>
  <cp:lastModifiedBy>Administrator</cp:lastModifiedBy>
  <cp:lastPrinted>2022-04-27T09:28:51Z</cp:lastPrinted>
  <dcterms:created xsi:type="dcterms:W3CDTF">2022-04-08T04:17:42Z</dcterms:created>
  <dcterms:modified xsi:type="dcterms:W3CDTF">2022-04-28T05:14:32Z</dcterms:modified>
</cp:coreProperties>
</file>